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4286EF47-3EE3-4284-9D99-6A041E3A3454}" xr6:coauthVersionLast="47" xr6:coauthVersionMax="47" xr10:uidLastSave="{00000000-0000-0000-0000-000000000000}"/>
  <bookViews>
    <workbookView xWindow="5400" yWindow="3750" windowWidth="16155" windowHeight="9150" tabRatio="500" xr2:uid="{00000000-000D-0000-FFFF-FFFF00000000}"/>
  </bookViews>
  <sheets>
    <sheet name="Índex de taules i gràfic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1" sheetId="11" r:id="rId11"/>
    <sheet name="Q10" sheetId="12" r:id="rId12"/>
    <sheet name="Q12" sheetId="13" r:id="rId13"/>
    <sheet name="Q13" sheetId="14" r:id="rId14"/>
    <sheet name="Q14" sheetId="15" r:id="rId15"/>
    <sheet name="AG1 " sheetId="16" r:id="rId16"/>
    <sheet name="AQ1" sheetId="17" r:id="rId17"/>
    <sheet name="AQ2" sheetId="18" r:id="rId18"/>
    <sheet name="AG2 " sheetId="19" r:id="rId19"/>
    <sheet name="AQ3" sheetId="20" r:id="rId20"/>
    <sheet name="AG3" sheetId="21" r:id="rId21"/>
    <sheet name="AQ4" sheetId="22" r:id="rId22"/>
    <sheet name="AQ5" sheetId="23" r:id="rId23"/>
    <sheet name="AQ6" sheetId="24" r:id="rId24"/>
    <sheet name="AQ7" sheetId="25" r:id="rId25"/>
    <sheet name="AQ8" sheetId="26" r:id="rId26"/>
    <sheet name="AQ9" sheetId="27" r:id="rId27"/>
    <sheet name="AQ11" sheetId="28" r:id="rId28"/>
    <sheet name="AQ10" sheetId="29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1" i="29" l="1"/>
  <c r="E51" i="29"/>
  <c r="D51" i="29"/>
  <c r="F51" i="29" s="1"/>
  <c r="H50" i="29"/>
  <c r="F50" i="29"/>
  <c r="H49" i="29"/>
  <c r="F49" i="29"/>
  <c r="H48" i="29"/>
  <c r="F48" i="29"/>
  <c r="G47" i="29"/>
  <c r="E47" i="29"/>
  <c r="E52" i="29" s="1"/>
  <c r="E53" i="29" s="1"/>
  <c r="D47" i="29"/>
  <c r="H46" i="29"/>
  <c r="F46" i="29"/>
  <c r="H45" i="29"/>
  <c r="F45" i="29"/>
  <c r="H44" i="29"/>
  <c r="F44" i="29"/>
  <c r="H43" i="29"/>
  <c r="F43" i="29"/>
  <c r="G41" i="29"/>
  <c r="G42" i="29" s="1"/>
  <c r="E3" i="5" s="1"/>
  <c r="E41" i="29"/>
  <c r="E42" i="29" s="1"/>
  <c r="D41" i="29"/>
  <c r="H40" i="29"/>
  <c r="F40" i="29"/>
  <c r="H39" i="29"/>
  <c r="G39" i="29"/>
  <c r="E39" i="29"/>
  <c r="D39" i="29"/>
  <c r="F39" i="29" s="1"/>
  <c r="H38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27" i="29"/>
  <c r="F27" i="29"/>
  <c r="H26" i="29"/>
  <c r="F26" i="29"/>
  <c r="H25" i="29"/>
  <c r="F25" i="29"/>
  <c r="H24" i="29"/>
  <c r="F24" i="29"/>
  <c r="H23" i="29"/>
  <c r="F23" i="29"/>
  <c r="H22" i="29"/>
  <c r="F22" i="29"/>
  <c r="H21" i="29"/>
  <c r="F21" i="29"/>
  <c r="H20" i="29"/>
  <c r="F20" i="29"/>
  <c r="H19" i="29"/>
  <c r="F19" i="29"/>
  <c r="H18" i="29"/>
  <c r="F18" i="29"/>
  <c r="H17" i="29"/>
  <c r="F17" i="29"/>
  <c r="H16" i="29"/>
  <c r="F16" i="29"/>
  <c r="H15" i="29"/>
  <c r="F15" i="29"/>
  <c r="H14" i="29"/>
  <c r="G14" i="29"/>
  <c r="E14" i="29"/>
  <c r="D14" i="29"/>
  <c r="F14" i="29" s="1"/>
  <c r="H13" i="29"/>
  <c r="F13" i="29"/>
  <c r="H12" i="29"/>
  <c r="F12" i="29"/>
  <c r="H11" i="29"/>
  <c r="F11" i="29"/>
  <c r="H10" i="29"/>
  <c r="F10" i="29"/>
  <c r="H9" i="29"/>
  <c r="F9" i="29"/>
  <c r="G8" i="29"/>
  <c r="E8" i="29"/>
  <c r="D8" i="29"/>
  <c r="F8" i="29" s="1"/>
  <c r="H7" i="29"/>
  <c r="F7" i="29"/>
  <c r="H6" i="29"/>
  <c r="F6" i="29"/>
  <c r="H5" i="29"/>
  <c r="F5" i="29"/>
  <c r="H4" i="29"/>
  <c r="F4" i="29"/>
  <c r="H3" i="29"/>
  <c r="F3" i="29"/>
  <c r="G52" i="28"/>
  <c r="E10" i="14" s="1"/>
  <c r="E11" i="14" s="1"/>
  <c r="B4" i="3" s="1"/>
  <c r="D52" i="28"/>
  <c r="G48" i="28"/>
  <c r="E48" i="28"/>
  <c r="D48" i="28"/>
  <c r="C9" i="14" s="1"/>
  <c r="G41" i="28"/>
  <c r="E41" i="28"/>
  <c r="G39" i="28"/>
  <c r="E39" i="28"/>
  <c r="D5" i="14" s="1"/>
  <c r="G14" i="28"/>
  <c r="E14" i="28"/>
  <c r="G8" i="28"/>
  <c r="E8" i="28"/>
  <c r="D3" i="14" s="1"/>
  <c r="D31" i="27"/>
  <c r="C31" i="27"/>
  <c r="D20" i="27"/>
  <c r="C20" i="27"/>
  <c r="C12" i="27"/>
  <c r="B12" i="27"/>
  <c r="C5" i="27"/>
  <c r="C13" i="27" s="1"/>
  <c r="B5" i="27"/>
  <c r="B13" i="27" s="1"/>
  <c r="F65" i="26"/>
  <c r="G65" i="26" s="1"/>
  <c r="D65" i="26"/>
  <c r="C65" i="26"/>
  <c r="G64" i="26"/>
  <c r="E64" i="26"/>
  <c r="G63" i="26"/>
  <c r="E63" i="26"/>
  <c r="F62" i="26"/>
  <c r="G62" i="26" s="1"/>
  <c r="D62" i="26"/>
  <c r="C62" i="26"/>
  <c r="E62" i="26" s="1"/>
  <c r="G61" i="26"/>
  <c r="E61" i="26"/>
  <c r="G60" i="26"/>
  <c r="E60" i="26"/>
  <c r="G58" i="26"/>
  <c r="E58" i="26"/>
  <c r="F57" i="26"/>
  <c r="F66" i="26" s="1"/>
  <c r="D57" i="26"/>
  <c r="C57" i="26"/>
  <c r="G56" i="26"/>
  <c r="E56" i="26"/>
  <c r="G55" i="26"/>
  <c r="E55" i="26"/>
  <c r="G54" i="26"/>
  <c r="E54" i="26"/>
  <c r="F52" i="26"/>
  <c r="G52" i="26" s="1"/>
  <c r="D52" i="26"/>
  <c r="C52" i="26"/>
  <c r="E52" i="26" s="1"/>
  <c r="G51" i="26"/>
  <c r="E51" i="26"/>
  <c r="G50" i="26"/>
  <c r="G49" i="26"/>
  <c r="E49" i="26"/>
  <c r="G48" i="26"/>
  <c r="E48" i="26"/>
  <c r="G47" i="26"/>
  <c r="E47" i="26"/>
  <c r="G46" i="26"/>
  <c r="E46" i="26"/>
  <c r="G44" i="26"/>
  <c r="E44" i="26"/>
  <c r="G43" i="26"/>
  <c r="E43" i="26"/>
  <c r="G42" i="26"/>
  <c r="E42" i="26"/>
  <c r="G41" i="26"/>
  <c r="E41" i="26"/>
  <c r="G40" i="26"/>
  <c r="E40" i="26"/>
  <c r="G39" i="26"/>
  <c r="E39" i="26"/>
  <c r="G38" i="26"/>
  <c r="E38" i="26"/>
  <c r="G37" i="26"/>
  <c r="E37" i="26"/>
  <c r="G36" i="26"/>
  <c r="E36" i="26"/>
  <c r="G33" i="26"/>
  <c r="E33" i="26"/>
  <c r="F32" i="26"/>
  <c r="D32" i="26"/>
  <c r="C32" i="26"/>
  <c r="G31" i="26"/>
  <c r="E31" i="26"/>
  <c r="G26" i="26"/>
  <c r="E26" i="26"/>
  <c r="F25" i="26"/>
  <c r="D25" i="26"/>
  <c r="C25" i="26"/>
  <c r="G24" i="26"/>
  <c r="F22" i="26"/>
  <c r="D22" i="26"/>
  <c r="E22" i="26" s="1"/>
  <c r="C22" i="26"/>
  <c r="G21" i="26"/>
  <c r="E21" i="26"/>
  <c r="G20" i="26"/>
  <c r="E20" i="26"/>
  <c r="G19" i="26"/>
  <c r="E19" i="26"/>
  <c r="F18" i="26"/>
  <c r="F6" i="9" s="1"/>
  <c r="G6" i="9" s="1"/>
  <c r="D18" i="26"/>
  <c r="C18" i="26"/>
  <c r="G17" i="26"/>
  <c r="E17" i="26"/>
  <c r="G16" i="26"/>
  <c r="E16" i="26"/>
  <c r="G15" i="26"/>
  <c r="E15" i="26"/>
  <c r="F14" i="26"/>
  <c r="G14" i="26" s="1"/>
  <c r="D14" i="26"/>
  <c r="C14" i="26"/>
  <c r="C5" i="9" s="1"/>
  <c r="E5" i="9" s="1"/>
  <c r="G13" i="26"/>
  <c r="E13" i="26"/>
  <c r="G12" i="26"/>
  <c r="E12" i="26"/>
  <c r="G11" i="26"/>
  <c r="E11" i="26"/>
  <c r="G10" i="26"/>
  <c r="E10" i="26"/>
  <c r="G9" i="26"/>
  <c r="E9" i="26"/>
  <c r="F8" i="26"/>
  <c r="G8" i="26" s="1"/>
  <c r="D8" i="26"/>
  <c r="C8" i="26"/>
  <c r="E8" i="26" s="1"/>
  <c r="G7" i="26"/>
  <c r="E7" i="26"/>
  <c r="G6" i="26"/>
  <c r="E6" i="26"/>
  <c r="G5" i="26"/>
  <c r="E5" i="26"/>
  <c r="G69" i="25"/>
  <c r="E69" i="25"/>
  <c r="G65" i="25"/>
  <c r="E65" i="25"/>
  <c r="D26" i="8" s="1"/>
  <c r="G59" i="25"/>
  <c r="E59" i="25"/>
  <c r="G53" i="25"/>
  <c r="E53" i="25"/>
  <c r="G32" i="25"/>
  <c r="E32" i="25"/>
  <c r="C32" i="25"/>
  <c r="C9" i="8" s="1"/>
  <c r="G25" i="25"/>
  <c r="E25" i="25"/>
  <c r="C25" i="25"/>
  <c r="G22" i="25"/>
  <c r="E7" i="8" s="1"/>
  <c r="E22" i="25"/>
  <c r="C22" i="25"/>
  <c r="G18" i="25"/>
  <c r="E18" i="25"/>
  <c r="D6" i="8" s="1"/>
  <c r="C18" i="25"/>
  <c r="G14" i="25"/>
  <c r="E14" i="25"/>
  <c r="C14" i="25"/>
  <c r="C5" i="8" s="1"/>
  <c r="G8" i="25"/>
  <c r="G34" i="25" s="1"/>
  <c r="E8" i="25"/>
  <c r="C8" i="25"/>
  <c r="D17" i="24"/>
  <c r="E4" i="24" s="1"/>
  <c r="B17" i="24"/>
  <c r="D16" i="24"/>
  <c r="B16" i="24"/>
  <c r="C16" i="24" s="1"/>
  <c r="F15" i="24"/>
  <c r="C15" i="24"/>
  <c r="F14" i="24"/>
  <c r="C14" i="24"/>
  <c r="D13" i="24"/>
  <c r="C13" i="24"/>
  <c r="B13" i="24"/>
  <c r="F12" i="24"/>
  <c r="C12" i="24"/>
  <c r="F11" i="24"/>
  <c r="C11" i="24"/>
  <c r="F10" i="24"/>
  <c r="C10" i="24"/>
  <c r="F9" i="24"/>
  <c r="C9" i="24"/>
  <c r="F8" i="24"/>
  <c r="C8" i="24"/>
  <c r="F7" i="24"/>
  <c r="C7" i="24"/>
  <c r="F6" i="24"/>
  <c r="C6" i="24"/>
  <c r="F5" i="24"/>
  <c r="C5" i="24"/>
  <c r="F4" i="24"/>
  <c r="C4" i="24"/>
  <c r="D17" i="23"/>
  <c r="E11" i="23" s="1"/>
  <c r="D16" i="23"/>
  <c r="C16" i="23"/>
  <c r="F15" i="23"/>
  <c r="C15" i="23"/>
  <c r="F14" i="23"/>
  <c r="C14" i="23"/>
  <c r="D13" i="23"/>
  <c r="E13" i="23" s="1"/>
  <c r="B13" i="23"/>
  <c r="C13" i="23" s="1"/>
  <c r="F12" i="23"/>
  <c r="C12" i="23"/>
  <c r="F11" i="23"/>
  <c r="C11" i="23"/>
  <c r="F10" i="23"/>
  <c r="C10" i="23"/>
  <c r="F9" i="23"/>
  <c r="C9" i="23"/>
  <c r="F8" i="23"/>
  <c r="C8" i="23"/>
  <c r="F7" i="23"/>
  <c r="C7" i="23"/>
  <c r="F6" i="23"/>
  <c r="C6" i="23"/>
  <c r="F5" i="23"/>
  <c r="C5" i="23"/>
  <c r="F4" i="23"/>
  <c r="C4" i="23"/>
  <c r="F132" i="22"/>
  <c r="E16" i="7" s="1"/>
  <c r="F16" i="7" s="1"/>
  <c r="D132" i="22"/>
  <c r="G131" i="22"/>
  <c r="C131" i="22"/>
  <c r="E131" i="22" s="1"/>
  <c r="G130" i="22"/>
  <c r="C130" i="22"/>
  <c r="E130" i="22" s="1"/>
  <c r="G129" i="22"/>
  <c r="C129" i="22"/>
  <c r="B15" i="7" s="1"/>
  <c r="F128" i="22"/>
  <c r="G128" i="22" s="1"/>
  <c r="D128" i="22"/>
  <c r="G126" i="22"/>
  <c r="E126" i="22"/>
  <c r="C126" i="22"/>
  <c r="C128" i="22" s="1"/>
  <c r="E128" i="22" s="1"/>
  <c r="F125" i="22"/>
  <c r="D125" i="22"/>
  <c r="G124" i="22"/>
  <c r="E124" i="22"/>
  <c r="C124" i="22"/>
  <c r="G123" i="22"/>
  <c r="C123" i="22"/>
  <c r="E123" i="22" s="1"/>
  <c r="G122" i="22"/>
  <c r="C122" i="22"/>
  <c r="F121" i="22"/>
  <c r="D121" i="22"/>
  <c r="G121" i="22" s="1"/>
  <c r="G119" i="22"/>
  <c r="C119" i="22"/>
  <c r="E119" i="22" s="1"/>
  <c r="F118" i="22"/>
  <c r="G118" i="22" s="1"/>
  <c r="D118" i="22"/>
  <c r="G117" i="22"/>
  <c r="C117" i="22"/>
  <c r="E117" i="22" s="1"/>
  <c r="G116" i="22"/>
  <c r="E116" i="22"/>
  <c r="C116" i="22"/>
  <c r="C114" i="22"/>
  <c r="G113" i="22"/>
  <c r="E113" i="22"/>
  <c r="C113" i="22"/>
  <c r="G112" i="22"/>
  <c r="E112" i="22"/>
  <c r="C112" i="22"/>
  <c r="G111" i="22"/>
  <c r="C111" i="22"/>
  <c r="E111" i="22" s="1"/>
  <c r="G110" i="22"/>
  <c r="C110" i="22"/>
  <c r="E110" i="22" s="1"/>
  <c r="G109" i="22"/>
  <c r="E109" i="22"/>
  <c r="C109" i="22"/>
  <c r="G108" i="22"/>
  <c r="C108" i="22"/>
  <c r="E108" i="22" s="1"/>
  <c r="G106" i="22"/>
  <c r="C106" i="22"/>
  <c r="E106" i="22" s="1"/>
  <c r="G105" i="22"/>
  <c r="C105" i="22"/>
  <c r="E105" i="22" s="1"/>
  <c r="G104" i="22"/>
  <c r="C104" i="22"/>
  <c r="E104" i="22" s="1"/>
  <c r="G103" i="22"/>
  <c r="C103" i="22"/>
  <c r="E103" i="22" s="1"/>
  <c r="G102" i="22"/>
  <c r="C102" i="22"/>
  <c r="E102" i="22" s="1"/>
  <c r="G100" i="22"/>
  <c r="C100" i="22"/>
  <c r="E100" i="22" s="1"/>
  <c r="G99" i="22"/>
  <c r="E99" i="22"/>
  <c r="C99" i="22"/>
  <c r="G98" i="22"/>
  <c r="E98" i="22"/>
  <c r="C98" i="22"/>
  <c r="G97" i="22"/>
  <c r="C97" i="22"/>
  <c r="E97" i="22" s="1"/>
  <c r="F95" i="22"/>
  <c r="G95" i="22" s="1"/>
  <c r="D95" i="22"/>
  <c r="G94" i="22"/>
  <c r="C94" i="22"/>
  <c r="E94" i="22" s="1"/>
  <c r="G93" i="22"/>
  <c r="C93" i="22"/>
  <c r="E93" i="22" s="1"/>
  <c r="G92" i="22"/>
  <c r="C92" i="22"/>
  <c r="E92" i="22" s="1"/>
  <c r="G91" i="22"/>
  <c r="C91" i="22"/>
  <c r="E91" i="22" s="1"/>
  <c r="G89" i="22"/>
  <c r="C89" i="22"/>
  <c r="E89" i="22" s="1"/>
  <c r="G88" i="22"/>
  <c r="C88" i="22"/>
  <c r="E88" i="22" s="1"/>
  <c r="G86" i="22"/>
  <c r="C86" i="22"/>
  <c r="E86" i="22" s="1"/>
  <c r="G85" i="22"/>
  <c r="C85" i="22"/>
  <c r="E85" i="22" s="1"/>
  <c r="G84" i="22"/>
  <c r="C84" i="22"/>
  <c r="E84" i="22" s="1"/>
  <c r="G83" i="22"/>
  <c r="C83" i="22"/>
  <c r="E83" i="22" s="1"/>
  <c r="G82" i="22"/>
  <c r="C82" i="22"/>
  <c r="E82" i="22" s="1"/>
  <c r="G81" i="22"/>
  <c r="E81" i="22"/>
  <c r="C81" i="22"/>
  <c r="G80" i="22"/>
  <c r="C80" i="22"/>
  <c r="C95" i="22" s="1"/>
  <c r="E95" i="22" s="1"/>
  <c r="F78" i="22"/>
  <c r="G78" i="22" s="1"/>
  <c r="D78" i="22"/>
  <c r="G77" i="22"/>
  <c r="E77" i="22"/>
  <c r="C77" i="22"/>
  <c r="G76" i="22"/>
  <c r="C76" i="22"/>
  <c r="E76" i="22" s="1"/>
  <c r="G75" i="22"/>
  <c r="C75" i="22"/>
  <c r="E75" i="22" s="1"/>
  <c r="G74" i="22"/>
  <c r="C74" i="22"/>
  <c r="E74" i="22" s="1"/>
  <c r="G73" i="22"/>
  <c r="C73" i="22"/>
  <c r="E73" i="22" s="1"/>
  <c r="G71" i="22"/>
  <c r="C71" i="22"/>
  <c r="E71" i="22" s="1"/>
  <c r="G70" i="22"/>
  <c r="C70" i="22"/>
  <c r="E70" i="22" s="1"/>
  <c r="G69" i="22"/>
  <c r="E69" i="22"/>
  <c r="C69" i="22"/>
  <c r="G68" i="22"/>
  <c r="C68" i="22"/>
  <c r="E68" i="22" s="1"/>
  <c r="G67" i="22"/>
  <c r="C67" i="22"/>
  <c r="E67" i="22" s="1"/>
  <c r="G66" i="22"/>
  <c r="C66" i="22"/>
  <c r="E66" i="22" s="1"/>
  <c r="G65" i="22"/>
  <c r="C65" i="22"/>
  <c r="E65" i="22" s="1"/>
  <c r="G64" i="22"/>
  <c r="C64" i="22"/>
  <c r="E64" i="22" s="1"/>
  <c r="G62" i="22"/>
  <c r="C62" i="22"/>
  <c r="E62" i="22" s="1"/>
  <c r="G61" i="22"/>
  <c r="C61" i="22"/>
  <c r="E61" i="22" s="1"/>
  <c r="G60" i="22"/>
  <c r="C60" i="22"/>
  <c r="E60" i="22" s="1"/>
  <c r="G58" i="22"/>
  <c r="C58" i="22"/>
  <c r="E58" i="22" s="1"/>
  <c r="C57" i="22"/>
  <c r="G56" i="22"/>
  <c r="C56" i="22"/>
  <c r="E56" i="22" s="1"/>
  <c r="G55" i="22"/>
  <c r="C55" i="22"/>
  <c r="E55" i="22" s="1"/>
  <c r="G54" i="22"/>
  <c r="C54" i="22"/>
  <c r="E54" i="22" s="1"/>
  <c r="G53" i="22"/>
  <c r="E53" i="22"/>
  <c r="C53" i="22"/>
  <c r="G52" i="22"/>
  <c r="C52" i="22"/>
  <c r="E52" i="22" s="1"/>
  <c r="G51" i="22"/>
  <c r="C51" i="22"/>
  <c r="E51" i="22" s="1"/>
  <c r="G50" i="22"/>
  <c r="C50" i="22"/>
  <c r="E50" i="22" s="1"/>
  <c r="G49" i="22"/>
  <c r="C49" i="22"/>
  <c r="E49" i="22" s="1"/>
  <c r="G47" i="22"/>
  <c r="E47" i="22"/>
  <c r="C47" i="22"/>
  <c r="C46" i="22"/>
  <c r="G45" i="22"/>
  <c r="E45" i="22"/>
  <c r="C45" i="22"/>
  <c r="G44" i="22"/>
  <c r="C44" i="22"/>
  <c r="E44" i="22" s="1"/>
  <c r="G43" i="22"/>
  <c r="C43" i="22"/>
  <c r="E43" i="22" s="1"/>
  <c r="G42" i="22"/>
  <c r="E42" i="22"/>
  <c r="C42" i="22"/>
  <c r="G41" i="22"/>
  <c r="C41" i="22"/>
  <c r="E41" i="22" s="1"/>
  <c r="G40" i="22"/>
  <c r="C40" i="22"/>
  <c r="G37" i="22"/>
  <c r="C37" i="22"/>
  <c r="E37" i="22" s="1"/>
  <c r="F36" i="22"/>
  <c r="F38" i="22" s="1"/>
  <c r="D36" i="22"/>
  <c r="D38" i="22" s="1"/>
  <c r="C8" i="7" s="1"/>
  <c r="G35" i="22"/>
  <c r="C35" i="22"/>
  <c r="E35" i="22" s="1"/>
  <c r="G34" i="22"/>
  <c r="C34" i="22"/>
  <c r="E34" i="22" s="1"/>
  <c r="G33" i="22"/>
  <c r="C33" i="22"/>
  <c r="E33" i="22" s="1"/>
  <c r="F32" i="22"/>
  <c r="G32" i="22" s="1"/>
  <c r="D32" i="22"/>
  <c r="G31" i="22"/>
  <c r="C31" i="22"/>
  <c r="E31" i="22" s="1"/>
  <c r="G30" i="22"/>
  <c r="C30" i="22"/>
  <c r="E30" i="22" s="1"/>
  <c r="G29" i="22"/>
  <c r="C29" i="22"/>
  <c r="F28" i="22"/>
  <c r="D28" i="22"/>
  <c r="G28" i="22" s="1"/>
  <c r="G27" i="22"/>
  <c r="C27" i="22"/>
  <c r="E27" i="22" s="1"/>
  <c r="G26" i="22"/>
  <c r="C26" i="22"/>
  <c r="E26" i="22" s="1"/>
  <c r="F25" i="22"/>
  <c r="G25" i="22" s="1"/>
  <c r="D25" i="22"/>
  <c r="G24" i="22"/>
  <c r="C24" i="22"/>
  <c r="E24" i="22" s="1"/>
  <c r="G23" i="22"/>
  <c r="C23" i="22"/>
  <c r="E23" i="22" s="1"/>
  <c r="G22" i="22"/>
  <c r="C22" i="22"/>
  <c r="E22" i="22" s="1"/>
  <c r="G21" i="22"/>
  <c r="C21" i="22"/>
  <c r="E21" i="22" s="1"/>
  <c r="G20" i="22"/>
  <c r="C20" i="22"/>
  <c r="E20" i="22" s="1"/>
  <c r="G19" i="22"/>
  <c r="E19" i="22"/>
  <c r="C19" i="22"/>
  <c r="G18" i="22"/>
  <c r="C18" i="22"/>
  <c r="E18" i="22" s="1"/>
  <c r="G17" i="22"/>
  <c r="C17" i="22"/>
  <c r="E17" i="22" s="1"/>
  <c r="G16" i="22"/>
  <c r="C16" i="22"/>
  <c r="E16" i="22" s="1"/>
  <c r="F15" i="22"/>
  <c r="G15" i="22" s="1"/>
  <c r="D15" i="22"/>
  <c r="G14" i="22"/>
  <c r="C14" i="22"/>
  <c r="E14" i="22" s="1"/>
  <c r="G13" i="22"/>
  <c r="E13" i="22"/>
  <c r="C13" i="22"/>
  <c r="G12" i="22"/>
  <c r="C12" i="22"/>
  <c r="C15" i="22" s="1"/>
  <c r="G11" i="22"/>
  <c r="C11" i="22"/>
  <c r="E11" i="22" s="1"/>
  <c r="F10" i="22"/>
  <c r="G10" i="22" s="1"/>
  <c r="D10" i="22"/>
  <c r="C3" i="7" s="1"/>
  <c r="C9" i="22"/>
  <c r="G8" i="22"/>
  <c r="C8" i="22"/>
  <c r="E8" i="22" s="1"/>
  <c r="G7" i="22"/>
  <c r="C7" i="22"/>
  <c r="E7" i="22" s="1"/>
  <c r="G6" i="22"/>
  <c r="C6" i="22"/>
  <c r="E6" i="22" s="1"/>
  <c r="G5" i="22"/>
  <c r="C5" i="22"/>
  <c r="E5" i="22" s="1"/>
  <c r="G4" i="22"/>
  <c r="E4" i="22"/>
  <c r="C4" i="22"/>
  <c r="G3" i="22"/>
  <c r="C3" i="22"/>
  <c r="E3" i="22" s="1"/>
  <c r="F131" i="20"/>
  <c r="E131" i="20"/>
  <c r="D15" i="6" s="1"/>
  <c r="D131" i="20"/>
  <c r="C131" i="20"/>
  <c r="F128" i="20"/>
  <c r="E14" i="6" s="1"/>
  <c r="E128" i="20"/>
  <c r="D14" i="6" s="1"/>
  <c r="D128" i="20"/>
  <c r="C128" i="20"/>
  <c r="B14" i="21" s="1"/>
  <c r="F125" i="20"/>
  <c r="E13" i="6" s="1"/>
  <c r="E125" i="20"/>
  <c r="D13" i="6" s="1"/>
  <c r="F121" i="20"/>
  <c r="E121" i="20"/>
  <c r="D121" i="20"/>
  <c r="C12" i="6" s="1"/>
  <c r="C121" i="20"/>
  <c r="B13" i="21" s="1"/>
  <c r="F115" i="20"/>
  <c r="E115" i="20"/>
  <c r="D115" i="20"/>
  <c r="C115" i="20"/>
  <c r="B12" i="21" s="1"/>
  <c r="F107" i="20"/>
  <c r="E107" i="20"/>
  <c r="D107" i="20"/>
  <c r="C107" i="20"/>
  <c r="F101" i="20"/>
  <c r="E101" i="20"/>
  <c r="D101" i="20"/>
  <c r="C101" i="20"/>
  <c r="F96" i="20"/>
  <c r="F118" i="20" s="1"/>
  <c r="E96" i="20"/>
  <c r="E118" i="20" s="1"/>
  <c r="D96" i="20"/>
  <c r="D118" i="20" s="1"/>
  <c r="C11" i="6" s="1"/>
  <c r="C96" i="20"/>
  <c r="C118" i="20" s="1"/>
  <c r="B11" i="6" s="1"/>
  <c r="F95" i="20"/>
  <c r="E90" i="20"/>
  <c r="D90" i="20"/>
  <c r="C90" i="20"/>
  <c r="E87" i="20"/>
  <c r="D87" i="20"/>
  <c r="C87" i="20"/>
  <c r="E79" i="20"/>
  <c r="D79" i="20"/>
  <c r="D95" i="20" s="1"/>
  <c r="C10" i="6" s="1"/>
  <c r="C79" i="20"/>
  <c r="F78" i="20"/>
  <c r="E9" i="6" s="1"/>
  <c r="E78" i="20"/>
  <c r="D78" i="20"/>
  <c r="B9" i="21" s="1"/>
  <c r="F36" i="20"/>
  <c r="F38" i="20" s="1"/>
  <c r="E36" i="20"/>
  <c r="D36" i="20"/>
  <c r="D38" i="20" s="1"/>
  <c r="F32" i="20"/>
  <c r="E32" i="20"/>
  <c r="D32" i="20"/>
  <c r="B8" i="21" s="1"/>
  <c r="F28" i="20"/>
  <c r="E28" i="20"/>
  <c r="D28" i="20"/>
  <c r="B7" i="21" s="1"/>
  <c r="F25" i="20"/>
  <c r="E5" i="6" s="1"/>
  <c r="E25" i="20"/>
  <c r="D25" i="20"/>
  <c r="B6" i="21" s="1"/>
  <c r="F15" i="20"/>
  <c r="E15" i="20"/>
  <c r="D4" i="6" s="1"/>
  <c r="D15" i="20"/>
  <c r="B5" i="21" s="1"/>
  <c r="F10" i="20"/>
  <c r="E10" i="20"/>
  <c r="D10" i="20"/>
  <c r="B4" i="21" s="1"/>
  <c r="B8" i="19"/>
  <c r="C7" i="19" s="1"/>
  <c r="C6" i="19"/>
  <c r="C5" i="19"/>
  <c r="C4" i="19"/>
  <c r="D6" i="18"/>
  <c r="E4" i="18" s="1"/>
  <c r="B6" i="18"/>
  <c r="C5" i="18" s="1"/>
  <c r="E5" i="18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7" i="15"/>
  <c r="G7" i="15" s="1"/>
  <c r="E7" i="15"/>
  <c r="C7" i="15"/>
  <c r="B7" i="15"/>
  <c r="G6" i="15"/>
  <c r="D6" i="15"/>
  <c r="G5" i="15"/>
  <c r="D5" i="15"/>
  <c r="G4" i="15"/>
  <c r="D4" i="15"/>
  <c r="G3" i="15"/>
  <c r="D3" i="15"/>
  <c r="C10" i="14"/>
  <c r="E9" i="14"/>
  <c r="D9" i="14"/>
  <c r="E6" i="14"/>
  <c r="D6" i="14"/>
  <c r="E5" i="14"/>
  <c r="E4" i="14"/>
  <c r="D4" i="14"/>
  <c r="E3" i="14"/>
  <c r="E7" i="14" s="1"/>
  <c r="B3" i="3" s="1"/>
  <c r="B5" i="3" s="1"/>
  <c r="D10" i="13"/>
  <c r="F9" i="13"/>
  <c r="G9" i="13" s="1"/>
  <c r="C9" i="13"/>
  <c r="E9" i="13" s="1"/>
  <c r="C8" i="13"/>
  <c r="E8" i="13" s="1"/>
  <c r="F6" i="13"/>
  <c r="C6" i="13"/>
  <c r="F5" i="13"/>
  <c r="G5" i="13" s="1"/>
  <c r="D5" i="13"/>
  <c r="C5" i="13"/>
  <c r="E5" i="13" s="1"/>
  <c r="F4" i="13"/>
  <c r="G4" i="13" s="1"/>
  <c r="D4" i="13"/>
  <c r="C4" i="13"/>
  <c r="E4" i="13" s="1"/>
  <c r="D3" i="13"/>
  <c r="C3" i="13"/>
  <c r="C7" i="13" s="1"/>
  <c r="B17" i="12"/>
  <c r="C14" i="12" s="1"/>
  <c r="C16" i="12"/>
  <c r="C15" i="12"/>
  <c r="C13" i="12"/>
  <c r="C12" i="12"/>
  <c r="C11" i="12"/>
  <c r="C9" i="12"/>
  <c r="C8" i="12"/>
  <c r="C7" i="12"/>
  <c r="C5" i="12"/>
  <c r="C4" i="12"/>
  <c r="C3" i="12"/>
  <c r="D16" i="11"/>
  <c r="E14" i="11"/>
  <c r="B14" i="11"/>
  <c r="G13" i="11"/>
  <c r="D13" i="11"/>
  <c r="G12" i="11"/>
  <c r="D12" i="11"/>
  <c r="G11" i="11"/>
  <c r="G14" i="11" s="1"/>
  <c r="D11" i="11"/>
  <c r="G10" i="11"/>
  <c r="D10" i="11"/>
  <c r="D14" i="11" s="1"/>
  <c r="E8" i="11"/>
  <c r="B8" i="11"/>
  <c r="G7" i="11"/>
  <c r="D7" i="11"/>
  <c r="G6" i="11"/>
  <c r="D6" i="11"/>
  <c r="G5" i="11"/>
  <c r="D5" i="11"/>
  <c r="G4" i="11"/>
  <c r="D4" i="11"/>
  <c r="F16" i="10"/>
  <c r="E16" i="10"/>
  <c r="D16" i="10"/>
  <c r="C16" i="10"/>
  <c r="B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5" i="9"/>
  <c r="F25" i="9"/>
  <c r="D25" i="9"/>
  <c r="C25" i="9"/>
  <c r="E25" i="9" s="1"/>
  <c r="F24" i="9"/>
  <c r="F26" i="9" s="1"/>
  <c r="D24" i="9"/>
  <c r="C24" i="9"/>
  <c r="F23" i="9"/>
  <c r="D23" i="9"/>
  <c r="F21" i="9"/>
  <c r="G21" i="9" s="1"/>
  <c r="D21" i="9"/>
  <c r="C21" i="9"/>
  <c r="F20" i="9"/>
  <c r="D20" i="9"/>
  <c r="G20" i="9" s="1"/>
  <c r="C20" i="9"/>
  <c r="F19" i="9"/>
  <c r="D19" i="9"/>
  <c r="C19" i="9"/>
  <c r="E19" i="9" s="1"/>
  <c r="F16" i="9"/>
  <c r="D16" i="9"/>
  <c r="C16" i="9"/>
  <c r="E16" i="9" s="1"/>
  <c r="F15" i="9"/>
  <c r="D15" i="9"/>
  <c r="C15" i="9"/>
  <c r="E15" i="9" s="1"/>
  <c r="F14" i="9"/>
  <c r="G14" i="9" s="1"/>
  <c r="D14" i="9"/>
  <c r="C14" i="9"/>
  <c r="F13" i="9"/>
  <c r="D13" i="9"/>
  <c r="D17" i="9" s="1"/>
  <c r="C13" i="9"/>
  <c r="D11" i="9"/>
  <c r="F10" i="9"/>
  <c r="G10" i="9" s="1"/>
  <c r="C10" i="9"/>
  <c r="E10" i="9" s="1"/>
  <c r="F9" i="9"/>
  <c r="G9" i="9" s="1"/>
  <c r="C9" i="9"/>
  <c r="E9" i="9" s="1"/>
  <c r="F8" i="9"/>
  <c r="G8" i="9" s="1"/>
  <c r="C8" i="9"/>
  <c r="E8" i="9" s="1"/>
  <c r="F7" i="9"/>
  <c r="G7" i="9" s="1"/>
  <c r="C7" i="9"/>
  <c r="E7" i="9" s="1"/>
  <c r="C6" i="9"/>
  <c r="E6" i="9" s="1"/>
  <c r="F5" i="9"/>
  <c r="G5" i="9" s="1"/>
  <c r="E29" i="8"/>
  <c r="D29" i="8"/>
  <c r="E28" i="8"/>
  <c r="D28" i="8"/>
  <c r="E26" i="8"/>
  <c r="E23" i="8"/>
  <c r="D23" i="8"/>
  <c r="E22" i="8"/>
  <c r="D22" i="8"/>
  <c r="E21" i="8"/>
  <c r="D21" i="8"/>
  <c r="D24" i="8" s="1"/>
  <c r="E17" i="8"/>
  <c r="D17" i="8"/>
  <c r="E16" i="8"/>
  <c r="D16" i="8"/>
  <c r="E15" i="8"/>
  <c r="D15" i="8"/>
  <c r="E14" i="8"/>
  <c r="D14" i="8"/>
  <c r="D18" i="8" s="1"/>
  <c r="E10" i="8"/>
  <c r="D10" i="8"/>
  <c r="C10" i="8"/>
  <c r="E9" i="8"/>
  <c r="D9" i="8"/>
  <c r="E8" i="8"/>
  <c r="D8" i="8"/>
  <c r="C8" i="8"/>
  <c r="D7" i="8"/>
  <c r="C7" i="8"/>
  <c r="E6" i="8"/>
  <c r="C6" i="8"/>
  <c r="E5" i="8"/>
  <c r="D5" i="8"/>
  <c r="E4" i="8"/>
  <c r="D4" i="8"/>
  <c r="C4" i="8"/>
  <c r="C16" i="7"/>
  <c r="E15" i="7"/>
  <c r="F15" i="7" s="1"/>
  <c r="C15" i="7"/>
  <c r="E14" i="7"/>
  <c r="F14" i="7" s="1"/>
  <c r="D14" i="7"/>
  <c r="C14" i="7"/>
  <c r="B14" i="7"/>
  <c r="E13" i="7"/>
  <c r="C13" i="7"/>
  <c r="E12" i="7"/>
  <c r="E11" i="7"/>
  <c r="F11" i="7" s="1"/>
  <c r="C11" i="7"/>
  <c r="C10" i="7"/>
  <c r="E9" i="7"/>
  <c r="C9" i="7"/>
  <c r="C7" i="7"/>
  <c r="E6" i="7"/>
  <c r="E5" i="7"/>
  <c r="F5" i="7" s="1"/>
  <c r="C5" i="7"/>
  <c r="E4" i="7"/>
  <c r="F4" i="7" s="1"/>
  <c r="C4" i="7"/>
  <c r="E3" i="7"/>
  <c r="E17" i="6"/>
  <c r="D17" i="6"/>
  <c r="C15" i="6"/>
  <c r="B15" i="6"/>
  <c r="C14" i="6"/>
  <c r="B14" i="6"/>
  <c r="E12" i="6"/>
  <c r="D12" i="6"/>
  <c r="E11" i="6"/>
  <c r="D11" i="6"/>
  <c r="E10" i="6"/>
  <c r="D9" i="6"/>
  <c r="C9" i="6"/>
  <c r="E8" i="6"/>
  <c r="C8" i="6"/>
  <c r="E7" i="6"/>
  <c r="D7" i="6"/>
  <c r="E6" i="6"/>
  <c r="D6" i="6"/>
  <c r="C6" i="6"/>
  <c r="D5" i="6"/>
  <c r="C5" i="6"/>
  <c r="E4" i="6"/>
  <c r="C4" i="6"/>
  <c r="E3" i="6"/>
  <c r="D3" i="6"/>
  <c r="C3" i="5"/>
  <c r="C12" i="7" l="1"/>
  <c r="F12" i="7" s="1"/>
  <c r="F13" i="7"/>
  <c r="F4" i="9"/>
  <c r="G4" i="9" s="1"/>
  <c r="G13" i="9"/>
  <c r="D22" i="9"/>
  <c r="G23" i="9"/>
  <c r="E3" i="13"/>
  <c r="E129" i="22"/>
  <c r="E7" i="23"/>
  <c r="C17" i="24"/>
  <c r="E5" i="24"/>
  <c r="C34" i="25"/>
  <c r="D34" i="26"/>
  <c r="G53" i="28"/>
  <c r="G54" i="28" s="1"/>
  <c r="F47" i="29"/>
  <c r="F17" i="9"/>
  <c r="E12" i="24"/>
  <c r="C4" i="5"/>
  <c r="C3" i="6"/>
  <c r="C7" i="6"/>
  <c r="F9" i="7"/>
  <c r="E10" i="7"/>
  <c r="F10" i="7" s="1"/>
  <c r="E11" i="8"/>
  <c r="D11" i="8"/>
  <c r="E18" i="8"/>
  <c r="E24" i="8"/>
  <c r="E31" i="8" s="1"/>
  <c r="E32" i="8" s="1"/>
  <c r="B4" i="2" s="1"/>
  <c r="B5" i="16" s="1"/>
  <c r="E30" i="8"/>
  <c r="C17" i="9"/>
  <c r="G16" i="10"/>
  <c r="G8" i="11"/>
  <c r="G17" i="11" s="1"/>
  <c r="B7" i="16" s="1"/>
  <c r="D7" i="15"/>
  <c r="C4" i="18"/>
  <c r="C6" i="18" s="1"/>
  <c r="E6" i="18"/>
  <c r="G38" i="22"/>
  <c r="G125" i="22"/>
  <c r="E6" i="23"/>
  <c r="F16" i="24"/>
  <c r="E34" i="25"/>
  <c r="G22" i="26"/>
  <c r="H8" i="29"/>
  <c r="H47" i="29"/>
  <c r="C5" i="5"/>
  <c r="C11" i="8"/>
  <c r="E10" i="23"/>
  <c r="F3" i="7"/>
  <c r="E7" i="7"/>
  <c r="F7" i="7" s="1"/>
  <c r="B10" i="7"/>
  <c r="D10" i="7" s="1"/>
  <c r="D15" i="7"/>
  <c r="D30" i="8"/>
  <c r="G19" i="9"/>
  <c r="E21" i="9"/>
  <c r="F22" i="9"/>
  <c r="F27" i="9" s="1"/>
  <c r="G24" i="9"/>
  <c r="D8" i="11"/>
  <c r="C8" i="19"/>
  <c r="E95" i="20"/>
  <c r="D10" i="6" s="1"/>
  <c r="C95" i="20"/>
  <c r="B11" i="21"/>
  <c r="G36" i="22"/>
  <c r="C17" i="23"/>
  <c r="G70" i="25"/>
  <c r="G71" i="25" s="1"/>
  <c r="G18" i="26"/>
  <c r="E32" i="26"/>
  <c r="E57" i="26"/>
  <c r="H51" i="29"/>
  <c r="G17" i="9"/>
  <c r="E15" i="22"/>
  <c r="B4" i="7"/>
  <c r="D4" i="7" s="1"/>
  <c r="E17" i="9"/>
  <c r="F3" i="5"/>
  <c r="B6" i="16"/>
  <c r="B7" i="3"/>
  <c r="B10" i="3" s="1"/>
  <c r="B12" i="3" s="1"/>
  <c r="G22" i="9"/>
  <c r="B10" i="21"/>
  <c r="B10" i="6"/>
  <c r="G3" i="5"/>
  <c r="F11" i="9"/>
  <c r="G11" i="9" s="1"/>
  <c r="E13" i="9"/>
  <c r="G15" i="9"/>
  <c r="C10" i="13"/>
  <c r="E10" i="13" s="1"/>
  <c r="E12" i="14"/>
  <c r="D133" i="22"/>
  <c r="C3" i="4" s="1"/>
  <c r="E20" i="9"/>
  <c r="C22" i="9"/>
  <c r="E22" i="9" s="1"/>
  <c r="C134" i="20"/>
  <c r="E12" i="22"/>
  <c r="C118" i="22"/>
  <c r="F16" i="23"/>
  <c r="E16" i="23"/>
  <c r="F13" i="24"/>
  <c r="E13" i="24"/>
  <c r="F17" i="24"/>
  <c r="E10" i="24"/>
  <c r="E6" i="24"/>
  <c r="E11" i="24"/>
  <c r="E7" i="24"/>
  <c r="F34" i="26"/>
  <c r="G34" i="26" s="1"/>
  <c r="C34" i="26"/>
  <c r="E34" i="26" s="1"/>
  <c r="E65" i="26"/>
  <c r="C66" i="26"/>
  <c r="E42" i="28"/>
  <c r="H42" i="29"/>
  <c r="G52" i="29"/>
  <c r="F133" i="22"/>
  <c r="B12" i="6"/>
  <c r="C4" i="9"/>
  <c r="E14" i="9"/>
  <c r="E24" i="9"/>
  <c r="C26" i="9"/>
  <c r="E15" i="6"/>
  <c r="B18" i="6" s="1"/>
  <c r="B3" i="2" s="1"/>
  <c r="B5" i="2" s="1"/>
  <c r="B7" i="2" s="1"/>
  <c r="B10" i="2" s="1"/>
  <c r="B12" i="2" s="1"/>
  <c r="C6" i="7"/>
  <c r="C17" i="7" s="1"/>
  <c r="E8" i="7"/>
  <c r="F8" i="7" s="1"/>
  <c r="C23" i="9"/>
  <c r="E23" i="9" s="1"/>
  <c r="D26" i="9"/>
  <c r="D27" i="9" s="1"/>
  <c r="D28" i="9" s="1"/>
  <c r="C4" i="4" s="1"/>
  <c r="F3" i="13"/>
  <c r="F8" i="13"/>
  <c r="C10" i="22"/>
  <c r="C25" i="22"/>
  <c r="C36" i="22"/>
  <c r="E80" i="22"/>
  <c r="G132" i="22"/>
  <c r="E9" i="24"/>
  <c r="E15" i="24"/>
  <c r="E16" i="24"/>
  <c r="E14" i="26"/>
  <c r="E18" i="26"/>
  <c r="G25" i="26"/>
  <c r="G32" i="26"/>
  <c r="G57" i="26"/>
  <c r="D66" i="26"/>
  <c r="D67" i="26" s="1"/>
  <c r="G42" i="28"/>
  <c r="H41" i="29"/>
  <c r="D52" i="29"/>
  <c r="C6" i="12"/>
  <c r="C10" i="12"/>
  <c r="D6" i="13"/>
  <c r="E6" i="13" s="1"/>
  <c r="D7" i="14"/>
  <c r="C28" i="22"/>
  <c r="C32" i="22"/>
  <c r="E29" i="22"/>
  <c r="C78" i="22"/>
  <c r="E40" i="22"/>
  <c r="C121" i="22"/>
  <c r="C125" i="22"/>
  <c r="E122" i="22"/>
  <c r="C132" i="22"/>
  <c r="F13" i="23"/>
  <c r="F17" i="23"/>
  <c r="E14" i="23"/>
  <c r="E12" i="23"/>
  <c r="E8" i="23"/>
  <c r="E4" i="23"/>
  <c r="E15" i="23"/>
  <c r="E9" i="23"/>
  <c r="E5" i="23"/>
  <c r="E8" i="24"/>
  <c r="E14" i="24"/>
  <c r="E25" i="26"/>
  <c r="F41" i="29"/>
  <c r="D42" i="29"/>
  <c r="G27" i="9" l="1"/>
  <c r="F28" i="9"/>
  <c r="E17" i="24"/>
  <c r="E17" i="23"/>
  <c r="G26" i="9"/>
  <c r="E26" i="9"/>
  <c r="C27" i="9"/>
  <c r="G53" i="29"/>
  <c r="H53" i="29" s="1"/>
  <c r="H52" i="29"/>
  <c r="E4" i="5"/>
  <c r="E36" i="22"/>
  <c r="C38" i="22"/>
  <c r="C133" i="22" s="1"/>
  <c r="C5" i="4"/>
  <c r="E132" i="22"/>
  <c r="B16" i="7"/>
  <c r="D16" i="7" s="1"/>
  <c r="E28" i="22"/>
  <c r="B6" i="7"/>
  <c r="D6" i="7" s="1"/>
  <c r="E25" i="22"/>
  <c r="B5" i="7"/>
  <c r="D5" i="7" s="1"/>
  <c r="G3" i="13"/>
  <c r="F7" i="13"/>
  <c r="D7" i="13"/>
  <c r="D10" i="21"/>
  <c r="G66" i="26"/>
  <c r="F6" i="7"/>
  <c r="B3" i="21"/>
  <c r="G6" i="13"/>
  <c r="F42" i="29"/>
  <c r="B3" i="5"/>
  <c r="E125" i="22"/>
  <c r="B13" i="7"/>
  <c r="D13" i="7" s="1"/>
  <c r="C11" i="13"/>
  <c r="E121" i="22"/>
  <c r="B12" i="7"/>
  <c r="D12" i="7" s="1"/>
  <c r="B7" i="7"/>
  <c r="D7" i="7" s="1"/>
  <c r="E32" i="22"/>
  <c r="F10" i="13"/>
  <c r="G10" i="13" s="1"/>
  <c r="G8" i="13"/>
  <c r="E3" i="4"/>
  <c r="G133" i="22"/>
  <c r="E118" i="22"/>
  <c r="B11" i="7"/>
  <c r="D11" i="7" s="1"/>
  <c r="G28" i="9"/>
  <c r="E4" i="4"/>
  <c r="F4" i="4" s="1"/>
  <c r="E78" i="22"/>
  <c r="B9" i="7"/>
  <c r="D9" i="7" s="1"/>
  <c r="D53" i="29"/>
  <c r="F53" i="29" s="1"/>
  <c r="B4" i="5"/>
  <c r="D4" i="5" s="1"/>
  <c r="F52" i="29"/>
  <c r="E10" i="22"/>
  <c r="B3" i="7"/>
  <c r="G4" i="4"/>
  <c r="E4" i="9"/>
  <c r="C11" i="9"/>
  <c r="E11" i="9" s="1"/>
  <c r="E17" i="7"/>
  <c r="F17" i="7" s="1"/>
  <c r="C67" i="26"/>
  <c r="E67" i="26" s="1"/>
  <c r="E66" i="26"/>
  <c r="F67" i="26"/>
  <c r="G67" i="26" s="1"/>
  <c r="D3" i="7" l="1"/>
  <c r="D3" i="5"/>
  <c r="B5" i="5"/>
  <c r="D5" i="5" s="1"/>
  <c r="G7" i="13"/>
  <c r="F11" i="13"/>
  <c r="C28" i="9"/>
  <c r="E27" i="9"/>
  <c r="F3" i="4"/>
  <c r="E5" i="4"/>
  <c r="F5" i="4" s="1"/>
  <c r="D14" i="21"/>
  <c r="D11" i="21"/>
  <c r="D4" i="21"/>
  <c r="D6" i="21"/>
  <c r="D5" i="21"/>
  <c r="D12" i="21"/>
  <c r="D9" i="21"/>
  <c r="D13" i="21"/>
  <c r="D7" i="21"/>
  <c r="D11" i="13"/>
  <c r="E7" i="13"/>
  <c r="E133" i="22"/>
  <c r="B3" i="4"/>
  <c r="E38" i="22"/>
  <c r="B8" i="7"/>
  <c r="D8" i="7" s="1"/>
  <c r="E11" i="13"/>
  <c r="G3" i="4"/>
  <c r="F4" i="5"/>
  <c r="E5" i="5"/>
  <c r="G4" i="5"/>
  <c r="G11" i="13" l="1"/>
  <c r="B4" i="4"/>
  <c r="D4" i="4" s="1"/>
  <c r="E28" i="9"/>
  <c r="B4" i="16"/>
  <c r="B8" i="16" s="1"/>
  <c r="D3" i="4"/>
  <c r="B5" i="4"/>
  <c r="D5" i="4" s="1"/>
  <c r="G5" i="4"/>
  <c r="F5" i="5"/>
  <c r="G5" i="5"/>
  <c r="B17" i="7"/>
  <c r="D17" i="7" s="1"/>
</calcChain>
</file>

<file path=xl/sharedStrings.xml><?xml version="1.0" encoding="utf-8"?>
<sst xmlns="http://schemas.openxmlformats.org/spreadsheetml/2006/main" count="1134" uniqueCount="587">
  <si>
    <t>Memòria sobre l'economia, el treball i la societat de les Illes Balears 2020</t>
  </si>
  <si>
    <t>Índex de quadres i gràfics. I.2. El sector primari</t>
  </si>
  <si>
    <t>Quadre I-2.1.</t>
  </si>
  <si>
    <t>Producció agrària (€ corrents) 2020</t>
  </si>
  <si>
    <t xml:space="preserve">Quadre I-2.2. </t>
  </si>
  <si>
    <t>Producció pesquera (€ corrents) 2020</t>
  </si>
  <si>
    <t>Quadre I-2.3.</t>
  </si>
  <si>
    <t>Evolució de la producció agrària (2019-2020)</t>
  </si>
  <si>
    <t>Quadre I-2.4.</t>
  </si>
  <si>
    <t>Evolució de la producció pesquera (2019-2020)</t>
  </si>
  <si>
    <t>Quadre I-2.5.</t>
  </si>
  <si>
    <t>Producció agrícola a les IB 2020</t>
  </si>
  <si>
    <t>Quadre I-2.6.</t>
  </si>
  <si>
    <t>Evolució de la producció agrícola (2019-2020)</t>
  </si>
  <si>
    <t xml:space="preserve">Quadre I-2.7. </t>
  </si>
  <si>
    <t>Producció ramadera a les IB 2020</t>
  </si>
  <si>
    <t>Quadre I-2.8.</t>
  </si>
  <si>
    <t>Evolució de la producció ramadera (2019-2020)</t>
  </si>
  <si>
    <t>Quadre I-2.9.</t>
  </si>
  <si>
    <t>Valor de les exportacions de les Illes Balears en el sector primari en milers d'euros (2016-2020)</t>
  </si>
  <si>
    <t>Quadre I-2.10.</t>
  </si>
  <si>
    <t>Destinació de les exportacions de les Illes Balears en el sector primari (2020)</t>
  </si>
  <si>
    <t xml:space="preserve">Quadre I-2.11. </t>
  </si>
  <si>
    <t>Producció forestal de les Illes Balears (2019-2020)</t>
  </si>
  <si>
    <t xml:space="preserve">Quadre I-2.12. </t>
  </si>
  <si>
    <t>Quadre I-2.13.</t>
  </si>
  <si>
    <t>Producció pesquera a les Illes Balears (2020)</t>
  </si>
  <si>
    <t xml:space="preserve">Quadre I-2.14. </t>
  </si>
  <si>
    <t>Espècies pescades: mol·luscs, crustacis i peixos a les Balears per illes (2019-2020)</t>
  </si>
  <si>
    <t>Gràfic AI-2.1.</t>
  </si>
  <si>
    <t>Composició de la producció final del sector primari IB (2020)</t>
  </si>
  <si>
    <t>Quadre IA-2.1.</t>
  </si>
  <si>
    <t>Macromagnitud laboral de les activitats primàries IB (2019-2020)</t>
  </si>
  <si>
    <t>Quadre IA-2.2.</t>
  </si>
  <si>
    <t>Afiliats estrangers al règim general de la SS sector primari IB (2019-2020)</t>
  </si>
  <si>
    <t>Quadre IA-2.3.</t>
  </si>
  <si>
    <t>Producció agrícola a les Illes Balears  (2020)</t>
  </si>
  <si>
    <t>Quadre IA-2.4.</t>
  </si>
  <si>
    <t>Gràfic AI-2.2.</t>
  </si>
  <si>
    <t>Distribució de les terres de regadiu per tipus de reg a les Illes Balears (2020)</t>
  </si>
  <si>
    <t>Gràfic AI-2.3.</t>
  </si>
  <si>
    <t>Distribució dels conreus segons les superfícies ocupades (ha) a les Illes Balears (2020)</t>
  </si>
  <si>
    <t>Quadre IA-2.5.</t>
  </si>
  <si>
    <t>Origen de la fruita comercialitzada a Mercapalma (2019-2020)</t>
  </si>
  <si>
    <t>Quadre IA-2.6.</t>
  </si>
  <si>
    <t>Origen de les hortalisses comercialitzades a Mercapalma (2019-2020)</t>
  </si>
  <si>
    <t>Quadre IA-2.7.</t>
  </si>
  <si>
    <t>Producció ramadera a les Illes Balears (2020)</t>
  </si>
  <si>
    <t>Quadre IA-2.8.</t>
  </si>
  <si>
    <t>Quadre IA-2.9.</t>
  </si>
  <si>
    <t>Denominacions de productes a les Illes Balears</t>
  </si>
  <si>
    <t>Quadre IA-2.10.</t>
  </si>
  <si>
    <t>Quadre IA-2.11.</t>
  </si>
  <si>
    <t>Quadre I-2.1. Producció agrària (euros corrents) (2020)</t>
  </si>
  <si>
    <t>Total</t>
  </si>
  <si>
    <t>Producció agrícola final</t>
  </si>
  <si>
    <t>Producció ramadera final</t>
  </si>
  <si>
    <t>Total producció agrària</t>
  </si>
  <si>
    <t>Despeses fora del sector*</t>
  </si>
  <si>
    <t>VAB a preus de mercat</t>
  </si>
  <si>
    <t>Subvencions</t>
  </si>
  <si>
    <t>Imposts lligats a la producció*</t>
  </si>
  <si>
    <t>VAB a cost dels factors</t>
  </si>
  <si>
    <t>Amortitzacions*</t>
  </si>
  <si>
    <t>Renda agrària</t>
  </si>
  <si>
    <t>Font: Estadístiques agràries i pesqueres, Semilla</t>
  </si>
  <si>
    <t>(*) Estimació a partir de dades estructurals.</t>
  </si>
  <si>
    <t>Quadre I-2.2. Producció pesquera (euros corrents) (2020)</t>
  </si>
  <si>
    <t>Total espècies pescades</t>
  </si>
  <si>
    <t>Total espècies criades en aqüicultura</t>
  </si>
  <si>
    <t>Producció pesquera final</t>
  </si>
  <si>
    <t>Renda pesquera</t>
  </si>
  <si>
    <t>Quadre I-2.3. Evolució de la producció agrària (2019-2020)</t>
  </si>
  <si>
    <t>2020 (euros corrents)</t>
  </si>
  <si>
    <t>2019 (euros corrents)</t>
  </si>
  <si>
    <t>Variació corrent 19/20</t>
  </si>
  <si>
    <t>2019 (euros constants)</t>
  </si>
  <si>
    <t>Variació real 19/20</t>
  </si>
  <si>
    <t>Deflactor</t>
  </si>
  <si>
    <t>Quadre I-2.4. Evolució de la producció pesquera (2019-2020)</t>
  </si>
  <si>
    <t>Quadre I-2.5. Producció agrícola a les Illes Balears (2020)</t>
  </si>
  <si>
    <t>Sup. en plantació regular (ha)</t>
  </si>
  <si>
    <t>Sup. en producció  (ha)</t>
  </si>
  <si>
    <t>Producció (tones)</t>
  </si>
  <si>
    <t>Producció final 
(euros)</t>
  </si>
  <si>
    <t>Cereals</t>
  </si>
  <si>
    <t>Llegums</t>
  </si>
  <si>
    <t>Farratges</t>
  </si>
  <si>
    <t>Tubercles</t>
  </si>
  <si>
    <t>C. industrials</t>
  </si>
  <si>
    <t>Flors</t>
  </si>
  <si>
    <t>Hortalisses</t>
  </si>
  <si>
    <t>Cítrics</t>
  </si>
  <si>
    <t>Fruiters no cítrics</t>
  </si>
  <si>
    <t>Olives</t>
  </si>
  <si>
    <t>Oli d'oliva</t>
  </si>
  <si>
    <t>Raïm</t>
  </si>
  <si>
    <t>Altres cultius</t>
  </si>
  <si>
    <t>hl</t>
  </si>
  <si>
    <t>Euros</t>
  </si>
  <si>
    <t>Vi</t>
  </si>
  <si>
    <t>Total producció agrícola</t>
  </si>
  <si>
    <t>Quadre I-2.6. Evolució de la producció agrícola (2019-2020)</t>
  </si>
  <si>
    <t>% de variació corrent 19/20</t>
  </si>
  <si>
    <t>% de variació real 19/20</t>
  </si>
  <si>
    <t>Cultius industrials</t>
  </si>
  <si>
    <t>Quadre I-2.7. Producció ramadera a les Illes Balears (2020)</t>
  </si>
  <si>
    <t>CARN</t>
  </si>
  <si>
    <t>Tones en canal</t>
  </si>
  <si>
    <t>Tones en viu</t>
  </si>
  <si>
    <t>Carn</t>
  </si>
  <si>
    <t>Boví</t>
  </si>
  <si>
    <t>Oví</t>
  </si>
  <si>
    <t>Caprí</t>
  </si>
  <si>
    <t>Porcí</t>
  </si>
  <si>
    <t>Equí</t>
  </si>
  <si>
    <t>Aviram</t>
  </si>
  <si>
    <t>Conills</t>
  </si>
  <si>
    <t>Total carn</t>
  </si>
  <si>
    <t>VENDES FORA DE LES BALEARS</t>
  </si>
  <si>
    <t>Unitats</t>
  </si>
  <si>
    <t>Vendes</t>
  </si>
  <si>
    <t>Total vendes</t>
  </si>
  <si>
    <t>PRODUCTES RAMADERS</t>
  </si>
  <si>
    <t>Litres</t>
  </si>
  <si>
    <t>Llet</t>
  </si>
  <si>
    <t>De vaca</t>
  </si>
  <si>
    <t>D'ovella</t>
  </si>
  <si>
    <t>De cabra</t>
  </si>
  <si>
    <t>Total llet</t>
  </si>
  <si>
    <t>Milers de dotzenes</t>
  </si>
  <si>
    <t>Ous</t>
  </si>
  <si>
    <t>Total ous</t>
  </si>
  <si>
    <t>kg</t>
  </si>
  <si>
    <t>Mel i cera</t>
  </si>
  <si>
    <t>Mel</t>
  </si>
  <si>
    <t>Cera</t>
  </si>
  <si>
    <t>Total mel i cera</t>
  </si>
  <si>
    <t>Total productes ramaders</t>
  </si>
  <si>
    <t>Quadre I-2.8. Evolució de la producció ramadera (2019-2020)</t>
  </si>
  <si>
    <t>Quadre I-2.9. Valor de les exportacions de les Illes Balears en el sector primari en milers d'euros (2016-2020)</t>
  </si>
  <si>
    <t>Var. 19-20</t>
  </si>
  <si>
    <t>EXPORT</t>
  </si>
  <si>
    <t>Productes carnis</t>
  </si>
  <si>
    <t>Lactis i ous</t>
  </si>
  <si>
    <t>Productes pesquers</t>
  </si>
  <si>
    <t>Fruites, hortalisses i llegums</t>
  </si>
  <si>
    <t>Sucre, cafè i cacau</t>
  </si>
  <si>
    <t>Preparats alimentaris</t>
  </si>
  <si>
    <t>Begudes</t>
  </si>
  <si>
    <t>Tabacs</t>
  </si>
  <si>
    <t>Greixos</t>
  </si>
  <si>
    <t>Llavors i fruits oleaginosos</t>
  </si>
  <si>
    <t>Pinsos animals</t>
  </si>
  <si>
    <t>Total alimentació, begudes i tabac</t>
  </si>
  <si>
    <t>Font: Ministeri d'Indústria, Comerç i Turisme. Elaboració: Estadístiques agràries i pesqueres, Semilla</t>
  </si>
  <si>
    <t>Quadre I-2.11. Producció forestal de les Illes Balears (2019-2020)</t>
  </si>
  <si>
    <t>Producció de fusta</t>
  </si>
  <si>
    <t>Producció (m³ d'arbres drets)</t>
  </si>
  <si>
    <t>Euro/m³</t>
  </si>
  <si>
    <t>Producció (en euros)</t>
  </si>
  <si>
    <r>
      <rPr>
        <sz val="8"/>
        <rFont val="Arial"/>
        <family val="2"/>
        <charset val="1"/>
      </rPr>
      <t>Pi blanc (</t>
    </r>
    <r>
      <rPr>
        <i/>
        <sz val="8"/>
        <rFont val="Arial"/>
        <family val="2"/>
        <charset val="1"/>
      </rPr>
      <t>Pinus halepensis</t>
    </r>
    <r>
      <rPr>
        <sz val="8"/>
        <rFont val="Arial"/>
        <family val="2"/>
        <charset val="1"/>
      </rPr>
      <t>)</t>
    </r>
  </si>
  <si>
    <r>
      <rPr>
        <sz val="8"/>
        <rFont val="Arial"/>
        <family val="2"/>
        <charset val="1"/>
      </rPr>
      <t>Alzina (</t>
    </r>
    <r>
      <rPr>
        <i/>
        <sz val="8"/>
        <rFont val="Arial"/>
        <family val="2"/>
        <charset val="1"/>
      </rPr>
      <t>Quercus ilex</t>
    </r>
    <r>
      <rPr>
        <sz val="8"/>
        <rFont val="Arial"/>
        <family val="2"/>
        <charset val="1"/>
      </rPr>
      <t>)</t>
    </r>
  </si>
  <si>
    <r>
      <rPr>
        <sz val="8"/>
        <rFont val="Arial"/>
        <family val="2"/>
        <charset val="1"/>
      </rPr>
      <t>Ullastre (</t>
    </r>
    <r>
      <rPr>
        <i/>
        <sz val="8"/>
        <rFont val="Arial"/>
        <family val="2"/>
        <charset val="1"/>
      </rPr>
      <t>Olea europaea</t>
    </r>
    <r>
      <rPr>
        <sz val="8"/>
        <rFont val="Arial"/>
        <family val="2"/>
        <charset val="1"/>
      </rPr>
      <t>)</t>
    </r>
  </si>
  <si>
    <t>Altres</t>
  </si>
  <si>
    <t>Total fusta</t>
  </si>
  <si>
    <t>Producció de llenya</t>
  </si>
  <si>
    <t>Producció (en esteris)</t>
  </si>
  <si>
    <t>Euro/esteri</t>
  </si>
  <si>
    <t>Alzina (Quercus ilex)</t>
  </si>
  <si>
    <t>Total llenya</t>
  </si>
  <si>
    <t>Activitats secundàries no forestals no separables</t>
  </si>
  <si>
    <t>Superfície (en ha)</t>
  </si>
  <si>
    <t>Euro/ha</t>
  </si>
  <si>
    <r>
      <rPr>
        <sz val="8"/>
        <rFont val="Arial"/>
        <family val="2"/>
        <charset val="1"/>
      </rPr>
      <t xml:space="preserve">Producció de caceres (vedats de caça) </t>
    </r>
    <r>
      <rPr>
        <sz val="8"/>
        <color rgb="FFFF0000"/>
        <rFont val="Arial"/>
        <family val="2"/>
        <charset val="1"/>
      </rPr>
      <t xml:space="preserve">(*) </t>
    </r>
  </si>
  <si>
    <t xml:space="preserve">Total producció forestal (*) </t>
  </si>
  <si>
    <t>Font: Conselleria de Medi Ambient</t>
  </si>
  <si>
    <t>Quadre I-2.10. Destinació de les exportacions de les Illes Balears en el sector primari (2020)</t>
  </si>
  <si>
    <t>Milers de euros</t>
  </si>
  <si>
    <t>%</t>
  </si>
  <si>
    <t>França</t>
  </si>
  <si>
    <t>Alemanya</t>
  </si>
  <si>
    <t>Regne Unit</t>
  </si>
  <si>
    <t>Suïssa</t>
  </si>
  <si>
    <t>Polònia</t>
  </si>
  <si>
    <t>Portugal</t>
  </si>
  <si>
    <t>Cuba</t>
  </si>
  <si>
    <t>Dinamarca</t>
  </si>
  <si>
    <t>Cap Verd</t>
  </si>
  <si>
    <t>Països Baixos</t>
  </si>
  <si>
    <t>Mèxic</t>
  </si>
  <si>
    <t>Estats Units</t>
  </si>
  <si>
    <t>Xipre</t>
  </si>
  <si>
    <t>La resta de països</t>
  </si>
  <si>
    <t>Quadre I-2.12. Evolució de la producció pesquera (2019-2020)</t>
  </si>
  <si>
    <t>% de variació corrent 19-20</t>
  </si>
  <si>
    <t>% de variació real 19-20</t>
  </si>
  <si>
    <t>Espècies pescades</t>
  </si>
  <si>
    <t>Crustacis</t>
  </si>
  <si>
    <t>Mol·luscs</t>
  </si>
  <si>
    <t>Peixos</t>
  </si>
  <si>
    <t>Altres espècies</t>
  </si>
  <si>
    <t>Espècies criades en aqüicultura</t>
  </si>
  <si>
    <t>Aqüicultura marina</t>
  </si>
  <si>
    <t>Aqüicultura continental</t>
  </si>
  <si>
    <t>Total producció pesquera</t>
  </si>
  <si>
    <t>Font: Estadístiques agràries i pesqueres, Semilla. Elaboració pròpia amb dades de la Direcció General de Pesca</t>
  </si>
  <si>
    <t>Quadre I-2.13. Producció pesquera a les Illes Balears (2020)</t>
  </si>
  <si>
    <t>Juvenils (unitats)</t>
  </si>
  <si>
    <t>Quadre I-2.14. Espècies pescades: mol·luscs, crustacis i peixos a les Balears per illes (2019-2020)</t>
  </si>
  <si>
    <t>kg 2019</t>
  </si>
  <si>
    <t>kg 2020</t>
  </si>
  <si>
    <t>% de var. de la prod. 19-20</t>
  </si>
  <si>
    <t>Euros corrents 2019</t>
  </si>
  <si>
    <t>Euros corrents 2020</t>
  </si>
  <si>
    <t>% de var.  19-20</t>
  </si>
  <si>
    <t>Mallorca</t>
  </si>
  <si>
    <t>Menorca</t>
  </si>
  <si>
    <t>Eivissa</t>
  </si>
  <si>
    <t>Formentera</t>
  </si>
  <si>
    <t>Illes Balears</t>
  </si>
  <si>
    <t>Gràfic AI-2.1. Composició de la producció final del sector primari de les Illes Balears (2020)</t>
  </si>
  <si>
    <t>Prod. agrícola</t>
  </si>
  <si>
    <t>Prod. ramadera</t>
  </si>
  <si>
    <t>Prod. pesquera</t>
  </si>
  <si>
    <t>Prod. forestal</t>
  </si>
  <si>
    <t>Quadre IA-2.1. Macromagnitud laboral de les activitats primàries de les Illes Balears (2019-2020)</t>
  </si>
  <si>
    <t>Afiliació a la SS                    (tots els règims)</t>
  </si>
  <si>
    <t>Atur registrat</t>
  </si>
  <si>
    <t>Activitats primàries</t>
  </si>
  <si>
    <t>Total de les Illes Balears</t>
  </si>
  <si>
    <t>1r trim.</t>
  </si>
  <si>
    <t>2n trim.</t>
  </si>
  <si>
    <t>3r trim.</t>
  </si>
  <si>
    <t>4t trim.</t>
  </si>
  <si>
    <t>% de variació 2019-2020</t>
  </si>
  <si>
    <t>Quadre IA-2.2. Afiliats estrangers al règim general de la Seguretat Social en agricultura, ramaderia, caça i silvicultura i pesca a les Illes Balears (mitjana anual) (2019-2020)</t>
  </si>
  <si>
    <t>% sobre el total</t>
  </si>
  <si>
    <t>Nacionals</t>
  </si>
  <si>
    <t>Estrangers</t>
  </si>
  <si>
    <t>Gràfic AI-2.2. Distribució de les terres de regadiu per tipus de reg a les Illes Balears (2020)</t>
  </si>
  <si>
    <t>Taula: Distribució de la superfície regada l'any 2020</t>
  </si>
  <si>
    <t>ha</t>
  </si>
  <si>
    <t>Gravetat</t>
  </si>
  <si>
    <t>Aspersió</t>
  </si>
  <si>
    <t>Automotriu</t>
  </si>
  <si>
    <t>Localitzat</t>
  </si>
  <si>
    <t>TOTAL</t>
  </si>
  <si>
    <t>Font: Enquesta de superfícies i rendiments de cultius 2020. Ministeri d'Agricultura i Pesca, Alimentació i Medi Ambient</t>
  </si>
  <si>
    <t>Quadre IA-2.3. Producció agrícola a les Illes Balears  (2020)</t>
  </si>
  <si>
    <t>Producció final (euros)</t>
  </si>
  <si>
    <t>Blat</t>
  </si>
  <si>
    <t>Ordi</t>
  </si>
  <si>
    <t>Civada</t>
  </si>
  <si>
    <t>Triticale</t>
  </si>
  <si>
    <t>Arròs</t>
  </si>
  <si>
    <t>Blat de moro</t>
  </si>
  <si>
    <t>Altres (sègol+mill)</t>
  </si>
  <si>
    <t>Total cereals</t>
  </si>
  <si>
    <t>Favó</t>
  </si>
  <si>
    <t>Ciuró</t>
  </si>
  <si>
    <t>Pèsol</t>
  </si>
  <si>
    <t>Altres lleguminoses de gra</t>
  </si>
  <si>
    <t>Total llegums</t>
  </si>
  <si>
    <t>Cereals d'hivern per a farratge</t>
  </si>
  <si>
    <t>Blat de moro per a farratge</t>
  </si>
  <si>
    <t>Sorgo farratger</t>
  </si>
  <si>
    <t>Margall (raigràs)</t>
  </si>
  <si>
    <t>Alfals</t>
  </si>
  <si>
    <t>Trèvol</t>
  </si>
  <si>
    <t>Enclova (sulla)</t>
  </si>
  <si>
    <t>Veça per a farratge</t>
  </si>
  <si>
    <t>Praderies polifites</t>
  </si>
  <si>
    <t>Total farratgeres</t>
  </si>
  <si>
    <t>Patata</t>
  </si>
  <si>
    <t>Moniato</t>
  </si>
  <si>
    <t>Total tubercles</t>
  </si>
  <si>
    <t>Industrials</t>
  </si>
  <si>
    <t>Gira-sol</t>
  </si>
  <si>
    <t>Herbes medicinals</t>
  </si>
  <si>
    <t>Herbes aromàtiques / condiments</t>
  </si>
  <si>
    <t>Total industrials</t>
  </si>
  <si>
    <t>Clavell</t>
  </si>
  <si>
    <t>Rosa</t>
  </si>
  <si>
    <t>Altres flors</t>
  </si>
  <si>
    <t>Total flors</t>
  </si>
  <si>
    <t>Plantes ornamentals (unitats)</t>
  </si>
  <si>
    <t>Total flors i ornamentals</t>
  </si>
  <si>
    <t>de fulla i tronc</t>
  </si>
  <si>
    <t>Col</t>
  </si>
  <si>
    <t>Api</t>
  </si>
  <si>
    <t>Lletuga</t>
  </si>
  <si>
    <t>Escarola</t>
  </si>
  <si>
    <t>Espinacs</t>
  </si>
  <si>
    <t>Bledes</t>
  </si>
  <si>
    <t>Xicoira verda</t>
  </si>
  <si>
    <t>Julivert</t>
  </si>
  <si>
    <t>de fruit</t>
  </si>
  <si>
    <t>Síndria</t>
  </si>
  <si>
    <t>Meló</t>
  </si>
  <si>
    <t>Carabassa</t>
  </si>
  <si>
    <t>Carabassó</t>
  </si>
  <si>
    <t>Cogombre</t>
  </si>
  <si>
    <t>Albergínia</t>
  </si>
  <si>
    <t>Tomàtiga</t>
  </si>
  <si>
    <t>Pebre</t>
  </si>
  <si>
    <t>Blat de moro dolç</t>
  </si>
  <si>
    <t>Fraula i fraulot</t>
  </si>
  <si>
    <t>de flor</t>
  </si>
  <si>
    <t>Carxofa</t>
  </si>
  <si>
    <t>Bròquil</t>
  </si>
  <si>
    <t>Colflori</t>
  </si>
  <si>
    <t>bulbs</t>
  </si>
  <si>
    <t>All</t>
  </si>
  <si>
    <t>Ceba</t>
  </si>
  <si>
    <t>Grells de ceba</t>
  </si>
  <si>
    <t>Porro</t>
  </si>
  <si>
    <t>Pastanaga</t>
  </si>
  <si>
    <t>Rave</t>
  </si>
  <si>
    <t>Ravenet</t>
  </si>
  <si>
    <t>Nap</t>
  </si>
  <si>
    <t>lleguminoses i  diverses</t>
  </si>
  <si>
    <t>Mongeta tendra</t>
  </si>
  <si>
    <t>Pèsol verd</t>
  </si>
  <si>
    <t>Fava tendra</t>
  </si>
  <si>
    <t>Xampinyó</t>
  </si>
  <si>
    <t>Altres bolets</t>
  </si>
  <si>
    <t>Total hortalisses</t>
  </si>
  <si>
    <t>Taronges</t>
  </si>
  <si>
    <t>Navelina (Navel)</t>
  </si>
  <si>
    <t>Navel (Navel)</t>
  </si>
  <si>
    <t>Navel-Late (Navel)</t>
  </si>
  <si>
    <t>Salustiana (blanca selecta)</t>
  </si>
  <si>
    <t>Blanques comunes</t>
  </si>
  <si>
    <t>Verna (tardana)</t>
  </si>
  <si>
    <t>València Late (tardana)</t>
  </si>
  <si>
    <t>Mandarines</t>
  </si>
  <si>
    <t>Clementina (mandarina)</t>
  </si>
  <si>
    <t>Altres mandarines</t>
  </si>
  <si>
    <t>Llimones</t>
  </si>
  <si>
    <t>Verna</t>
  </si>
  <si>
    <t>Fina de taula</t>
  </si>
  <si>
    <t>Altres llimones</t>
  </si>
  <si>
    <t>Aranger</t>
  </si>
  <si>
    <t>Total cítrics</t>
  </si>
  <si>
    <t>Fruiters de llavor</t>
  </si>
  <si>
    <t>Poma</t>
  </si>
  <si>
    <t>Pera</t>
  </si>
  <si>
    <t>Codony</t>
  </si>
  <si>
    <t>Nespra</t>
  </si>
  <si>
    <t>Fruiters de pinyol</t>
  </si>
  <si>
    <t>Albercoc</t>
  </si>
  <si>
    <t>Cirera</t>
  </si>
  <si>
    <t>Melicotó</t>
  </si>
  <si>
    <t>Nectarina</t>
  </si>
  <si>
    <t>Pruna</t>
  </si>
  <si>
    <t>Altres fruiters</t>
  </si>
  <si>
    <t>Figuera</t>
  </si>
  <si>
    <t>Xirimoia</t>
  </si>
  <si>
    <t>Magrana</t>
  </si>
  <si>
    <t>Alvocat</t>
  </si>
  <si>
    <t>Kiwi</t>
  </si>
  <si>
    <t>Caqui</t>
  </si>
  <si>
    <t>Gínjol</t>
  </si>
  <si>
    <t>Fruits secs</t>
  </si>
  <si>
    <t>Ametler (clovella)</t>
  </si>
  <si>
    <t>Nou</t>
  </si>
  <si>
    <t>Total fruiters no cítrics</t>
  </si>
  <si>
    <t>Oliva de taula</t>
  </si>
  <si>
    <t>Oliva per a tafona</t>
  </si>
  <si>
    <t>Total olives</t>
  </si>
  <si>
    <t>Verge extra (fins a 0,8º d'acidesa)</t>
  </si>
  <si>
    <t>Verge (fins a 2º d'acidesa)</t>
  </si>
  <si>
    <t>Llampant</t>
  </si>
  <si>
    <t>Total oli d'oliva</t>
  </si>
  <si>
    <t>Raïm de taula</t>
  </si>
  <si>
    <t>Raïm per a vinificació</t>
  </si>
  <si>
    <t>Total raïm</t>
  </si>
  <si>
    <t>Garrover</t>
  </si>
  <si>
    <t>Tàperes</t>
  </si>
  <si>
    <t>Total altres cultius</t>
  </si>
  <si>
    <t>Total vi</t>
  </si>
  <si>
    <t>Fruiters</t>
  </si>
  <si>
    <r>
      <rPr>
        <sz val="8"/>
        <rFont val="Arial"/>
        <family val="2"/>
        <charset val="1"/>
      </rPr>
      <t>Fruits secs</t>
    </r>
    <r>
      <rPr>
        <sz val="8"/>
        <rFont val="Calibri"/>
        <family val="2"/>
        <charset val="1"/>
      </rPr>
      <t>*</t>
    </r>
    <r>
      <rPr>
        <sz val="8"/>
        <rFont val="Arial"/>
        <family val="2"/>
        <charset val="1"/>
      </rPr>
      <t xml:space="preserve"> </t>
    </r>
  </si>
  <si>
    <t>Olivera</t>
  </si>
  <si>
    <t>Vinya</t>
  </si>
  <si>
    <r>
      <rPr>
        <sz val="8"/>
        <rFont val="Calibri"/>
        <family val="2"/>
        <charset val="1"/>
      </rPr>
      <t>*I</t>
    </r>
    <r>
      <rPr>
        <sz val="8"/>
        <rFont val="Arial"/>
        <family val="2"/>
        <charset val="1"/>
      </rPr>
      <t>nclou ametller, garrover…</t>
    </r>
  </si>
  <si>
    <t>Quadre IA-2.4. Evolució de la producció agrícola (2019-2020)</t>
  </si>
  <si>
    <t>-</t>
  </si>
  <si>
    <t>Total oli oliva</t>
  </si>
  <si>
    <t>Quadre IA-2.5. Origen de la fruita comercialitzada a Mercapalma (2019-2020)</t>
  </si>
  <si>
    <t>Estat/regió</t>
  </si>
  <si>
    <t>% de var. 19-20</t>
  </si>
  <si>
    <t>Tones</t>
  </si>
  <si>
    <t>% del total</t>
  </si>
  <si>
    <t>País Valencià</t>
  </si>
  <si>
    <t>Barcelona</t>
  </si>
  <si>
    <t>Península (sense especificar)</t>
  </si>
  <si>
    <t>Lleida</t>
  </si>
  <si>
    <t>Santa Cruz de Tenerife</t>
  </si>
  <si>
    <t>Almeria</t>
  </si>
  <si>
    <t>Múrcia</t>
  </si>
  <si>
    <t>La resta de províncies</t>
  </si>
  <si>
    <t>Total de l'Estat espanyol</t>
  </si>
  <si>
    <t>Costa Rica</t>
  </si>
  <si>
    <t>Total fora d'Espanya</t>
  </si>
  <si>
    <t>Total fruita comercialitzada</t>
  </si>
  <si>
    <t>Font: Mercapalma. Elaboració: Estadístiques agràries i pesqueres, Semilla</t>
  </si>
  <si>
    <t>Nota: S'han agrupat les províncies o els països amb un volum comercialitzat menor d'un 1%.</t>
  </si>
  <si>
    <t>Quadre IA-2.6. Origen de les hortalisses comercialitzades a Mercapalma (2019-2020)</t>
  </si>
  <si>
    <t>% var. 19/20</t>
  </si>
  <si>
    <t>Alacant</t>
  </si>
  <si>
    <t>Segòvia</t>
  </si>
  <si>
    <t>Total hortalissa comercialitzada</t>
  </si>
  <si>
    <t>Font: Mercapalma. Elaboració Estadístiques agràries i pesqueres, Semilla.</t>
  </si>
  <si>
    <t>Nota: S'han agrupat les províncies o països amb un volum comercialitzat menor d'un 1%.</t>
  </si>
  <si>
    <t>Quadre IA-2.7. Producció ramadera a les Illes Balears (2020)</t>
  </si>
  <si>
    <t>Rendiment %</t>
  </si>
  <si>
    <t>Euros / 100 kg viu</t>
  </si>
  <si>
    <t>Vedella de llet (&lt;8 mesos)</t>
  </si>
  <si>
    <t>Vedella (de 8 a 12 mesos)</t>
  </si>
  <si>
    <t>Bravatell</t>
  </si>
  <si>
    <t>Boví major</t>
  </si>
  <si>
    <t>Total carn de boví</t>
  </si>
  <si>
    <t>Anyell de &lt;7kg/canal</t>
  </si>
  <si>
    <t>Anyell de 7 a 10 kg/canal</t>
  </si>
  <si>
    <t>Be de 10-13 kg/canal</t>
  </si>
  <si>
    <t>Be &gt;13 kg/canal</t>
  </si>
  <si>
    <t>Oví major</t>
  </si>
  <si>
    <t>Total carn de oví</t>
  </si>
  <si>
    <t>Cabrit de llet</t>
  </si>
  <si>
    <t>Segall</t>
  </si>
  <si>
    <t>Caprí major</t>
  </si>
  <si>
    <t>Total carn de caprí</t>
  </si>
  <si>
    <t>Porcells</t>
  </si>
  <si>
    <t>Porc d'engreix</t>
  </si>
  <si>
    <t>Truges</t>
  </si>
  <si>
    <t>Total carn de porcí</t>
  </si>
  <si>
    <t>Cavalls</t>
  </si>
  <si>
    <t>Mular i somerí</t>
  </si>
  <si>
    <t>Total carn equí</t>
  </si>
  <si>
    <t>Aus</t>
  </si>
  <si>
    <t>Pollastres d'engreix</t>
  </si>
  <si>
    <t>Gallines</t>
  </si>
  <si>
    <t>Indiots</t>
  </si>
  <si>
    <t>Ànneres</t>
  </si>
  <si>
    <t>Altres (faraones)</t>
  </si>
  <si>
    <t>Guàtleres</t>
  </si>
  <si>
    <t>Total aus</t>
  </si>
  <si>
    <t>Total carn de conills</t>
  </si>
  <si>
    <t>unitats</t>
  </si>
  <si>
    <t>€/unitat</t>
  </si>
  <si>
    <t>Vedella per a vida o engreix</t>
  </si>
  <si>
    <t>Vedella per a sacrifici</t>
  </si>
  <si>
    <t>Anoll per a vida o engreix</t>
  </si>
  <si>
    <t>Anoll per a sacrifici</t>
  </si>
  <si>
    <t>Brava per a vida o engreix</t>
  </si>
  <si>
    <t>Brava per a sacrifici</t>
  </si>
  <si>
    <t>Boví major per a vida o engreix</t>
  </si>
  <si>
    <t>Boví major per a sacrifici</t>
  </si>
  <si>
    <t>Oví no reproductor per a vida o engreix</t>
  </si>
  <si>
    <t>Oví no reproductor per sacrifici</t>
  </si>
  <si>
    <t>Ovella per a vida o engreix</t>
  </si>
  <si>
    <t>Porcells per a vida o engreix</t>
  </si>
  <si>
    <t>Porcells per a sacrifici</t>
  </si>
  <si>
    <t>Truges i verros per a sacrifici</t>
  </si>
  <si>
    <t>Gallines per a vida</t>
  </si>
  <si>
    <t>Gallines per sacrifici</t>
  </si>
  <si>
    <t>€ / 100 litres</t>
  </si>
  <si>
    <t>de vaca</t>
  </si>
  <si>
    <t>d'ovella</t>
  </si>
  <si>
    <t>de cabra</t>
  </si>
  <si>
    <t>€ / 100 dotzenes</t>
  </si>
  <si>
    <t>de gallina de granja</t>
  </si>
  <si>
    <t>de gallina criada a terra</t>
  </si>
  <si>
    <t>de gallina de camp</t>
  </si>
  <si>
    <t>de gallina ecològica</t>
  </si>
  <si>
    <t>€ / 100 kg</t>
  </si>
  <si>
    <t>mel</t>
  </si>
  <si>
    <t>cera</t>
  </si>
  <si>
    <t>Quadre IA-2.8. Evolució de la producció ramadera (2019-2020)</t>
  </si>
  <si>
    <t>Vedella ( de 8 a 12 mesos)</t>
  </si>
  <si>
    <t>Gallines per a vida o engreix</t>
  </si>
  <si>
    <t>Gallines per a sacrifici</t>
  </si>
  <si>
    <t>Quadre IA-2.9. Denominacions de productes a les Illes Balears (2020)</t>
  </si>
  <si>
    <t>Denominació de vins</t>
  </si>
  <si>
    <t>Volum produït (hl)</t>
  </si>
  <si>
    <t>Volum comercialitzat (hl)</t>
  </si>
  <si>
    <t>Variació 19-20</t>
  </si>
  <si>
    <t>DO Binissalem</t>
  </si>
  <si>
    <t>DO Pla i Llevant</t>
  </si>
  <si>
    <t>Total vins amb DO</t>
  </si>
  <si>
    <t>Vi de la terra Illes Balears</t>
  </si>
  <si>
    <t>&gt;100%</t>
  </si>
  <si>
    <t>Vi de la terra Serra de Tramuntana</t>
  </si>
  <si>
    <t>Vi de la terra Mallorca</t>
  </si>
  <si>
    <t>Vi de la terra Eivissa</t>
  </si>
  <si>
    <t>Vi de la terra Illa de Menorca</t>
  </si>
  <si>
    <t>Vi de la terra Formentera</t>
  </si>
  <si>
    <t>Total vi de la terra</t>
  </si>
  <si>
    <t>Begudes espirituoses</t>
  </si>
  <si>
    <t>Volum produït           (mil L)</t>
  </si>
  <si>
    <t>Volum comercialitzat (mil L)</t>
  </si>
  <si>
    <t>Valor comercial  (milers euros)</t>
  </si>
  <si>
    <t>DG Herbes de Mallorca</t>
  </si>
  <si>
    <t>DG Herbes Eivissenques</t>
  </si>
  <si>
    <t>DG Palo de Mallorca</t>
  </si>
  <si>
    <t>DG Gin de Maó</t>
  </si>
  <si>
    <t>Total espirituoses</t>
  </si>
  <si>
    <t>Aliments</t>
  </si>
  <si>
    <t>Volum produït           (mil kg o mil L)</t>
  </si>
  <si>
    <t>(mil kg o mil L)</t>
  </si>
  <si>
    <t>Valor comercial  (mil euros)</t>
  </si>
  <si>
    <t>DO Maó-Menorca</t>
  </si>
  <si>
    <t>DO Oli de Mallorca</t>
  </si>
  <si>
    <t>DOP Oliva de Mallorca</t>
  </si>
  <si>
    <t>DOP Pebre Bord de Mallorca</t>
  </si>
  <si>
    <t>IGP Sobrassada de Mallorca</t>
  </si>
  <si>
    <t>IGP Ensaïmada de Mallorca</t>
  </si>
  <si>
    <t>IGP Ametla de Mallorca</t>
  </si>
  <si>
    <t>Ésmel</t>
  </si>
  <si>
    <t>Tomàtiga de ramellet</t>
  </si>
  <si>
    <t>Total aliments</t>
  </si>
  <si>
    <t>Font: Institut de Qualitat Agroalimentària (IQUA). Elaboració: Estadístiques agràries i pesqueres, Semilla</t>
  </si>
  <si>
    <t>Quadre IA-2.11. Producció pesquera a les Illes Balears (2020)</t>
  </si>
  <si>
    <t>€/kg</t>
  </si>
  <si>
    <t>Gamba vermella</t>
  </si>
  <si>
    <t>Llagosta</t>
  </si>
  <si>
    <t>Escamarlà</t>
  </si>
  <si>
    <t>Altres gambes</t>
  </si>
  <si>
    <t>Crancs</t>
  </si>
  <si>
    <t>Total crustacis</t>
  </si>
  <si>
    <t>Calamars</t>
  </si>
  <si>
    <t>Pops</t>
  </si>
  <si>
    <t>Sípia</t>
  </si>
  <si>
    <t>Pota</t>
  </si>
  <si>
    <t>Escopinyes i altres</t>
  </si>
  <si>
    <t>Total mol·luscs</t>
  </si>
  <si>
    <t xml:space="preserve">Cap-roig </t>
  </si>
  <si>
    <t>Molls</t>
  </si>
  <si>
    <t>Gall de sant Pere</t>
  </si>
  <si>
    <t>Morralla</t>
  </si>
  <si>
    <t>Llampuga</t>
  </si>
  <si>
    <t>Xucles i gerrets</t>
  </si>
  <si>
    <t>Tonyina</t>
  </si>
  <si>
    <t>Rajades</t>
  </si>
  <si>
    <t xml:space="preserve">Cirviola/verderol </t>
  </si>
  <si>
    <t>Lluç</t>
  </si>
  <si>
    <t>Rap</t>
  </si>
  <si>
    <t xml:space="preserve">Déntol </t>
  </si>
  <si>
    <t>Aladroc</t>
  </si>
  <si>
    <t>Serrà</t>
  </si>
  <si>
    <t>Pàguera</t>
  </si>
  <si>
    <t xml:space="preserve">Sardina </t>
  </si>
  <si>
    <t>Bruixes</t>
  </si>
  <si>
    <t>Emperador</t>
  </si>
  <si>
    <t>Moixina</t>
  </si>
  <si>
    <t>Anfós</t>
  </si>
  <si>
    <t>Sorells</t>
  </si>
  <si>
    <t>Càntera</t>
  </si>
  <si>
    <t>Cabotí</t>
  </si>
  <si>
    <t>altres peixos</t>
  </si>
  <si>
    <t>Total peixos</t>
  </si>
  <si>
    <t>Espardenya</t>
  </si>
  <si>
    <t>Total altres</t>
  </si>
  <si>
    <t>€/kg o €/u.</t>
  </si>
  <si>
    <t>Llop</t>
  </si>
  <si>
    <t>Orada</t>
  </si>
  <si>
    <t>Escopinya gravada</t>
  </si>
  <si>
    <t>Musclos</t>
  </si>
  <si>
    <t>Total marina</t>
  </si>
  <si>
    <t>Carpa roja</t>
  </si>
  <si>
    <t>Ciprínids</t>
  </si>
  <si>
    <t>Total continental</t>
  </si>
  <si>
    <t>Quadre IA-2.10. Evolució de la producció pesquera (2019-2020)</t>
  </si>
  <si>
    <t>Variació corrent 19-20</t>
  </si>
  <si>
    <t>Variació real 19-20</t>
  </si>
  <si>
    <t>Cap-roig</t>
  </si>
  <si>
    <t>Cirviola/verderol</t>
  </si>
  <si>
    <t>Déntol</t>
  </si>
  <si>
    <t>Sardina</t>
  </si>
  <si>
    <t>Orades</t>
  </si>
  <si>
    <t>Carpa</t>
  </si>
  <si>
    <t>Font: Observatori del Treball de les Illes Balears (OTIB)</t>
  </si>
  <si>
    <t>Font: Estadístiques agràries i pesqueres, Semilla. Elaboració pròpia amb dades de la Direcció General de Pesca (CAIB)</t>
  </si>
  <si>
    <t>Font: Tresoreria General de la Seguretat Social. Elaboració: Observatori del Treball de les Illes Balears (OTIB)</t>
  </si>
  <si>
    <r>
      <rPr>
        <sz val="8"/>
        <color rgb="FFFF0000"/>
        <rFont val="Arial"/>
        <family val="2"/>
      </rPr>
      <t>(*)</t>
    </r>
    <r>
      <rPr>
        <sz val="8"/>
        <rFont val="Arial"/>
        <family val="2"/>
        <charset val="1"/>
      </rPr>
      <t xml:space="preserve"> les dades relatius a vedats de caça 2020 es troben pendents d'elaborar-se per els respectius Consells Insulars.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</si>
</sst>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\-??\ _€_-;_-@_-"/>
    <numFmt numFmtId="165" formatCode="0.0%"/>
    <numFmt numFmtId="166" formatCode="_-* #,##0\ _€_-;\-* #,##0\ _€_-;_-* \-??\ _€_-;_-@_-"/>
    <numFmt numFmtId="167" formatCode="#,##0.0"/>
    <numFmt numFmtId="168" formatCode="_-* #,##0.00\ _P_t_s_-;\-* #,##0.00\ _P_t_s_-;_-* \-??\ _P_t_s_-;_-@_-"/>
    <numFmt numFmtId="169" formatCode="_-* #,##0.000\ _€_-;\-* #,##0.000\ _€_-;_-* \-???\ _€_-;_-@_-"/>
    <numFmt numFmtId="170" formatCode="_-* #,##0\ _€_-;\-* #,##0\ _€_-;_-* \-???\ _€_-;_-@_-"/>
    <numFmt numFmtId="171" formatCode="0.000"/>
    <numFmt numFmtId="172" formatCode="#,##0.000"/>
    <numFmt numFmtId="173" formatCode="0.0"/>
    <numFmt numFmtId="174" formatCode="_-* #,##0\ _P_t_s_-;\-* #,##0\ _P_t_s_-;_-* \-??\ _P_t_s_-;_-@_-"/>
  </numFmts>
  <fonts count="3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sz val="18"/>
      <name val="Arial"/>
      <family val="2"/>
      <charset val="1"/>
    </font>
    <font>
      <b/>
      <sz val="24"/>
      <name val="Arial"/>
      <family val="2"/>
      <charset val="1"/>
    </font>
    <font>
      <sz val="12"/>
      <name val="Arial"/>
      <family val="2"/>
      <charset val="1"/>
    </font>
    <font>
      <u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333333"/>
      <name val="Arial"/>
      <family val="2"/>
      <charset val="1"/>
    </font>
    <font>
      <sz val="8"/>
      <name val="Arial"/>
      <family val="2"/>
      <charset val="1"/>
    </font>
    <font>
      <b/>
      <sz val="11"/>
      <name val="Calibri"/>
      <family val="2"/>
      <charset val="1"/>
    </font>
    <font>
      <sz val="8"/>
      <name val="Calibri"/>
      <family val="2"/>
      <charset val="1"/>
    </font>
    <font>
      <b/>
      <sz val="10"/>
      <color rgb="FFFFFFFF"/>
      <name val="Arial"/>
      <family val="2"/>
      <charset val="1"/>
    </font>
    <font>
      <sz val="12"/>
      <name val="Arial Narrow"/>
      <family val="2"/>
      <charset val="1"/>
    </font>
    <font>
      <u/>
      <sz val="10"/>
      <color rgb="FF0563C1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Arial"/>
      <family val="2"/>
      <charset val="1"/>
    </font>
    <font>
      <i/>
      <sz val="8"/>
      <name val="Arial"/>
      <family val="2"/>
      <charset val="1"/>
    </font>
    <font>
      <b/>
      <i/>
      <sz val="8"/>
      <name val="Arial"/>
      <family val="2"/>
      <charset val="1"/>
    </font>
    <font>
      <sz val="10"/>
      <name val="Noto Sans"/>
      <family val="2"/>
      <charset val="1"/>
    </font>
    <font>
      <sz val="10"/>
      <color rgb="FF4472C4"/>
      <name val="Noto Sans"/>
      <family val="2"/>
      <charset val="1"/>
    </font>
    <font>
      <i/>
      <sz val="10"/>
      <name val="Noto Sans"/>
      <family val="2"/>
      <charset val="1"/>
    </font>
    <font>
      <sz val="10"/>
      <color rgb="FFFF0000"/>
      <name val="Noto Sans"/>
      <family val="2"/>
      <charset val="1"/>
    </font>
    <font>
      <b/>
      <sz val="10"/>
      <name val="Noto Sans"/>
      <family val="2"/>
      <charset val="1"/>
    </font>
    <font>
      <sz val="8"/>
      <color rgb="FFFF0000"/>
      <name val="Arial"/>
      <family val="2"/>
      <charset val="1"/>
    </font>
    <font>
      <i/>
      <sz val="8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8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rgb="FFFFCC00"/>
        <bgColor rgb="FFFFC0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C000"/>
        <bgColor rgb="FFFFCC00"/>
      </patternFill>
    </fill>
    <fill>
      <patternFill patternType="solid">
        <fgColor rgb="FFF2F2F2"/>
        <bgColor rgb="FFE7E6E6"/>
      </patternFill>
    </fill>
    <fill>
      <patternFill patternType="solid">
        <fgColor rgb="FFE7E6E6"/>
        <bgColor rgb="FFF2F2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8" fontId="31" fillId="0" borderId="0" applyBorder="0" applyProtection="0"/>
    <xf numFmtId="9" fontId="31" fillId="0" borderId="0" applyBorder="0" applyProtection="0"/>
    <xf numFmtId="0" fontId="15" fillId="0" borderId="0" applyBorder="0" applyProtection="0"/>
    <xf numFmtId="0" fontId="31" fillId="2" borderId="0" applyBorder="0" applyProtection="0"/>
    <xf numFmtId="0" fontId="31" fillId="2" borderId="0" applyBorder="0" applyProtection="0"/>
    <xf numFmtId="0" fontId="1" fillId="2" borderId="0" applyBorder="0" applyProtection="0"/>
    <xf numFmtId="0" fontId="1" fillId="0" borderId="0" applyBorder="0" applyProtection="0"/>
    <xf numFmtId="0" fontId="31" fillId="2" borderId="0" applyBorder="0" applyProtection="0"/>
    <xf numFmtId="0" fontId="1" fillId="2" borderId="0" applyBorder="0" applyProtection="0"/>
    <xf numFmtId="0" fontId="2" fillId="0" borderId="0" applyBorder="0" applyProtection="0"/>
    <xf numFmtId="0" fontId="31" fillId="2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6" fillId="0" borderId="0" applyBorder="0" applyProtection="0"/>
    <xf numFmtId="164" fontId="31" fillId="0" borderId="0" applyBorder="0" applyProtection="0"/>
    <xf numFmtId="0" fontId="31" fillId="2" borderId="0" applyBorder="0" applyProtection="0"/>
    <xf numFmtId="0" fontId="7" fillId="0" borderId="0"/>
    <xf numFmtId="0" fontId="31" fillId="0" borderId="0"/>
    <xf numFmtId="0" fontId="7" fillId="0" borderId="0"/>
    <xf numFmtId="0" fontId="8" fillId="0" borderId="0"/>
    <xf numFmtId="0" fontId="31" fillId="0" borderId="0"/>
    <xf numFmtId="0" fontId="31" fillId="0" borderId="0"/>
    <xf numFmtId="0" fontId="9" fillId="2" borderId="1" applyProtection="0"/>
    <xf numFmtId="9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0" fontId="31" fillId="0" borderId="0" applyBorder="0" applyProtection="0"/>
    <xf numFmtId="9" fontId="31" fillId="0" borderId="0" applyBorder="0" applyProtection="0"/>
  </cellStyleXfs>
  <cellXfs count="308">
    <xf numFmtId="0" fontId="0" fillId="0" borderId="0" xfId="0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2" borderId="0" xfId="0" applyFont="1" applyFill="1" applyBorder="1" applyAlignment="1">
      <alignment horizontal="center"/>
    </xf>
    <xf numFmtId="0" fontId="14" fillId="0" borderId="0" xfId="0" applyFont="1" applyAlignment="1"/>
    <xf numFmtId="0" fontId="15" fillId="2" borderId="3" xfId="3" applyFont="1" applyFill="1" applyBorder="1" applyAlignment="1" applyProtection="1"/>
    <xf numFmtId="0" fontId="10" fillId="0" borderId="0" xfId="0" applyFont="1" applyAlignment="1"/>
    <xf numFmtId="0" fontId="14" fillId="2" borderId="0" xfId="0" applyFont="1" applyFill="1" applyAlignment="1"/>
    <xf numFmtId="0" fontId="10" fillId="2" borderId="0" xfId="0" applyFont="1" applyFill="1" applyAlignment="1"/>
    <xf numFmtId="0" fontId="14" fillId="2" borderId="2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0" fillId="0" borderId="0" xfId="0" applyFont="1" applyBorder="1" applyAlignment="1"/>
    <xf numFmtId="0" fontId="17" fillId="0" borderId="0" xfId="0" applyFont="1" applyBorder="1" applyAlignment="1"/>
    <xf numFmtId="0" fontId="17" fillId="0" borderId="6" xfId="0" applyFont="1" applyBorder="1" applyAlignment="1"/>
    <xf numFmtId="0" fontId="10" fillId="4" borderId="3" xfId="0" applyFont="1" applyFill="1" applyBorder="1" applyAlignment="1">
      <alignment horizontal="center"/>
    </xf>
    <xf numFmtId="0" fontId="10" fillId="0" borderId="3" xfId="0" applyFont="1" applyBorder="1"/>
    <xf numFmtId="3" fontId="10" fillId="0" borderId="5" xfId="0" applyNumberFormat="1" applyFont="1" applyBorder="1" applyAlignment="1"/>
    <xf numFmtId="3" fontId="18" fillId="0" borderId="0" xfId="0" applyNumberFormat="1" applyFont="1" applyBorder="1" applyAlignment="1"/>
    <xf numFmtId="165" fontId="18" fillId="0" borderId="0" xfId="2" applyNumberFormat="1" applyFont="1" applyBorder="1" applyAlignment="1" applyProtection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3" fontId="10" fillId="0" borderId="5" xfId="0" applyNumberFormat="1" applyFont="1" applyBorder="1" applyAlignment="1"/>
    <xf numFmtId="0" fontId="17" fillId="5" borderId="3" xfId="0" applyFont="1" applyFill="1" applyBorder="1"/>
    <xf numFmtId="3" fontId="17" fillId="5" borderId="5" xfId="0" applyNumberFormat="1" applyFont="1" applyFill="1" applyBorder="1" applyAlignment="1"/>
    <xf numFmtId="3" fontId="19" fillId="0" borderId="0" xfId="0" applyNumberFormat="1" applyFont="1" applyBorder="1" applyAlignment="1"/>
    <xf numFmtId="165" fontId="19" fillId="0" borderId="0" xfId="2" applyNumberFormat="1" applyFont="1" applyBorder="1" applyAlignment="1" applyProtection="1"/>
    <xf numFmtId="166" fontId="17" fillId="0" borderId="0" xfId="0" applyNumberFormat="1" applyFont="1" applyBorder="1" applyAlignment="1"/>
    <xf numFmtId="4" fontId="17" fillId="0" borderId="0" xfId="0" applyNumberFormat="1" applyFont="1" applyBorder="1" applyAlignment="1"/>
    <xf numFmtId="165" fontId="18" fillId="0" borderId="0" xfId="2" applyNumberFormat="1" applyFont="1" applyBorder="1" applyAlignment="1" applyProtection="1"/>
    <xf numFmtId="0" fontId="17" fillId="0" borderId="3" xfId="0" applyFont="1" applyBorder="1"/>
    <xf numFmtId="3" fontId="17" fillId="0" borderId="5" xfId="0" applyNumberFormat="1" applyFont="1" applyBorder="1" applyAlignment="1"/>
    <xf numFmtId="165" fontId="17" fillId="0" borderId="0" xfId="2" applyNumberFormat="1" applyFont="1" applyBorder="1" applyAlignment="1" applyProtection="1"/>
    <xf numFmtId="10" fontId="17" fillId="0" borderId="0" xfId="2" applyNumberFormat="1" applyFont="1" applyBorder="1" applyAlignment="1" applyProtection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9" fontId="10" fillId="0" borderId="0" xfId="2" applyFont="1" applyBorder="1" applyAlignment="1" applyProtection="1"/>
    <xf numFmtId="3" fontId="10" fillId="0" borderId="0" xfId="0" applyNumberFormat="1" applyFont="1" applyBorder="1" applyAlignment="1"/>
    <xf numFmtId="10" fontId="10" fillId="0" borderId="0" xfId="2" applyNumberFormat="1" applyFont="1" applyBorder="1" applyAlignment="1" applyProtection="1"/>
    <xf numFmtId="0" fontId="17" fillId="0" borderId="0" xfId="0" applyFont="1" applyAlignment="1"/>
    <xf numFmtId="9" fontId="17" fillId="0" borderId="0" xfId="2" applyFont="1" applyBorder="1" applyAlignment="1" applyProtection="1"/>
    <xf numFmtId="3" fontId="17" fillId="0" borderId="0" xfId="0" applyNumberFormat="1" applyFont="1" applyBorder="1" applyAlignment="1"/>
    <xf numFmtId="9" fontId="17" fillId="0" borderId="0" xfId="2" applyFont="1" applyBorder="1" applyAlignment="1" applyProtection="1"/>
    <xf numFmtId="9" fontId="10" fillId="0" borderId="0" xfId="2" applyFont="1" applyBorder="1" applyAlignment="1" applyProtection="1"/>
    <xf numFmtId="3" fontId="10" fillId="0" borderId="0" xfId="2" applyNumberFormat="1" applyFont="1" applyBorder="1" applyAlignment="1" applyProtection="1"/>
    <xf numFmtId="3" fontId="17" fillId="0" borderId="5" xfId="0" applyNumberFormat="1" applyFont="1" applyBorder="1" applyAlignment="1"/>
    <xf numFmtId="3" fontId="17" fillId="0" borderId="0" xfId="2" applyNumberFormat="1" applyFont="1" applyBorder="1" applyAlignment="1" applyProtection="1"/>
    <xf numFmtId="165" fontId="17" fillId="0" borderId="0" xfId="2" applyNumberFormat="1" applyFont="1" applyBorder="1" applyAlignment="1" applyProtection="1"/>
    <xf numFmtId="0" fontId="10" fillId="4" borderId="3" xfId="0" applyFont="1" applyFill="1" applyBorder="1" applyAlignment="1">
      <alignment horizontal="center" vertical="center" wrapText="1"/>
    </xf>
    <xf numFmtId="0" fontId="0" fillId="0" borderId="0" xfId="0"/>
    <xf numFmtId="3" fontId="10" fillId="0" borderId="3" xfId="0" applyNumberFormat="1" applyFont="1" applyBorder="1" applyAlignment="1"/>
    <xf numFmtId="9" fontId="10" fillId="0" borderId="3" xfId="2" applyFont="1" applyBorder="1" applyAlignment="1" applyProtection="1"/>
    <xf numFmtId="3" fontId="10" fillId="0" borderId="3" xfId="0" applyNumberFormat="1" applyFont="1" applyBorder="1" applyAlignment="1"/>
    <xf numFmtId="9" fontId="10" fillId="0" borderId="3" xfId="2" applyFont="1" applyBorder="1" applyAlignment="1" applyProtection="1"/>
    <xf numFmtId="4" fontId="10" fillId="0" borderId="3" xfId="0" applyNumberFormat="1" applyFont="1" applyBorder="1" applyAlignment="1"/>
    <xf numFmtId="9" fontId="10" fillId="6" borderId="3" xfId="2" applyFont="1" applyFill="1" applyBorder="1" applyAlignment="1" applyProtection="1"/>
    <xf numFmtId="3" fontId="17" fillId="5" borderId="3" xfId="0" applyNumberFormat="1" applyFont="1" applyFill="1" applyBorder="1" applyAlignment="1"/>
    <xf numFmtId="9" fontId="17" fillId="5" borderId="3" xfId="2" applyFont="1" applyFill="1" applyBorder="1" applyAlignment="1" applyProtection="1"/>
    <xf numFmtId="4" fontId="17" fillId="5" borderId="3" xfId="0" applyNumberFormat="1" applyFont="1" applyFill="1" applyBorder="1" applyAlignment="1"/>
    <xf numFmtId="0" fontId="10" fillId="0" borderId="0" xfId="0" applyFont="1"/>
    <xf numFmtId="2" fontId="10" fillId="0" borderId="0" xfId="0" applyNumberFormat="1" applyFont="1"/>
    <xf numFmtId="165" fontId="17" fillId="5" borderId="3" xfId="2" applyNumberFormat="1" applyFont="1" applyFill="1" applyBorder="1" applyAlignment="1" applyProtection="1"/>
    <xf numFmtId="4" fontId="17" fillId="6" borderId="3" xfId="0" applyNumberFormat="1" applyFont="1" applyFill="1" applyBorder="1" applyAlignment="1"/>
    <xf numFmtId="0" fontId="10" fillId="0" borderId="0" xfId="0" applyFont="1"/>
    <xf numFmtId="0" fontId="10" fillId="0" borderId="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left"/>
    </xf>
    <xf numFmtId="0" fontId="10" fillId="0" borderId="3" xfId="0" applyFont="1" applyBorder="1" applyAlignment="1"/>
    <xf numFmtId="0" fontId="10" fillId="0" borderId="3" xfId="0" applyFont="1" applyBorder="1" applyAlignment="1">
      <alignment horizontal="left" vertical="center"/>
    </xf>
    <xf numFmtId="3" fontId="10" fillId="0" borderId="2" xfId="0" applyNumberFormat="1" applyFont="1" applyBorder="1" applyAlignment="1"/>
    <xf numFmtId="3" fontId="10" fillId="0" borderId="4" xfId="0" applyNumberFormat="1" applyFont="1" applyBorder="1" applyAlignment="1"/>
    <xf numFmtId="165" fontId="10" fillId="0" borderId="8" xfId="2" applyNumberFormat="1" applyFont="1" applyBorder="1" applyAlignment="1" applyProtection="1"/>
    <xf numFmtId="165" fontId="10" fillId="0" borderId="0" xfId="2" applyNumberFormat="1" applyFont="1" applyBorder="1" applyAlignment="1" applyProtection="1"/>
    <xf numFmtId="165" fontId="10" fillId="0" borderId="3" xfId="2" applyNumberFormat="1" applyFont="1" applyBorder="1" applyAlignment="1" applyProtection="1"/>
    <xf numFmtId="9" fontId="17" fillId="5" borderId="3" xfId="0" applyNumberFormat="1" applyFont="1" applyFill="1" applyBorder="1" applyAlignment="1"/>
    <xf numFmtId="165" fontId="17" fillId="0" borderId="0" xfId="0" applyNumberFormat="1" applyFont="1" applyBorder="1" applyAlignment="1"/>
    <xf numFmtId="0" fontId="10" fillId="0" borderId="0" xfId="0" applyFont="1" applyBorder="1"/>
    <xf numFmtId="0" fontId="10" fillId="7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0" fillId="7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167" fontId="10" fillId="0" borderId="3" xfId="0" applyNumberFormat="1" applyFont="1" applyBorder="1" applyAlignment="1"/>
    <xf numFmtId="1" fontId="17" fillId="0" borderId="0" xfId="0" applyNumberFormat="1" applyFont="1" applyBorder="1" applyAlignment="1"/>
    <xf numFmtId="1" fontId="17" fillId="0" borderId="0" xfId="1" applyNumberFormat="1" applyFont="1" applyBorder="1" applyAlignment="1" applyProtection="1"/>
    <xf numFmtId="168" fontId="10" fillId="0" borderId="0" xfId="1" applyFont="1" applyBorder="1" applyAlignment="1" applyProtection="1"/>
    <xf numFmtId="169" fontId="10" fillId="0" borderId="0" xfId="0" applyNumberFormat="1" applyFont="1" applyBorder="1" applyAlignment="1"/>
    <xf numFmtId="170" fontId="10" fillId="0" borderId="0" xfId="0" applyNumberFormat="1" applyFont="1" applyBorder="1" applyAlignment="1"/>
    <xf numFmtId="171" fontId="17" fillId="0" borderId="0" xfId="1" applyNumberFormat="1" applyFont="1" applyBorder="1" applyAlignment="1" applyProtection="1"/>
    <xf numFmtId="3" fontId="17" fillId="0" borderId="0" xfId="1" applyNumberFormat="1" applyFont="1" applyBorder="1" applyAlignment="1" applyProtection="1"/>
    <xf numFmtId="172" fontId="17" fillId="0" borderId="0" xfId="1" applyNumberFormat="1" applyFont="1" applyBorder="1" applyAlignment="1" applyProtection="1"/>
    <xf numFmtId="0" fontId="17" fillId="6" borderId="3" xfId="0" applyFont="1" applyFill="1" applyBorder="1" applyAlignment="1"/>
    <xf numFmtId="167" fontId="17" fillId="6" borderId="3" xfId="0" applyNumberFormat="1" applyFont="1" applyFill="1" applyBorder="1" applyAlignment="1"/>
    <xf numFmtId="3" fontId="17" fillId="6" borderId="3" xfId="0" applyNumberFormat="1" applyFont="1" applyFill="1" applyBorder="1" applyAlignment="1"/>
    <xf numFmtId="1" fontId="10" fillId="0" borderId="0" xfId="0" applyNumberFormat="1" applyFont="1" applyBorder="1" applyAlignment="1"/>
    <xf numFmtId="0" fontId="17" fillId="0" borderId="3" xfId="0" applyFont="1" applyBorder="1" applyAlignment="1"/>
    <xf numFmtId="2" fontId="10" fillId="0" borderId="0" xfId="0" applyNumberFormat="1" applyFont="1" applyBorder="1" applyAlignment="1"/>
    <xf numFmtId="0" fontId="17" fillId="8" borderId="3" xfId="0" applyFont="1" applyFill="1" applyBorder="1" applyAlignment="1"/>
    <xf numFmtId="3" fontId="17" fillId="8" borderId="3" xfId="0" applyNumberFormat="1" applyFont="1" applyFill="1" applyBorder="1" applyAlignment="1"/>
    <xf numFmtId="2" fontId="17" fillId="0" borderId="0" xfId="0" applyNumberFormat="1" applyFont="1" applyBorder="1" applyAlignment="1"/>
    <xf numFmtId="0" fontId="17" fillId="5" borderId="3" xfId="0" applyFont="1" applyFill="1" applyBorder="1" applyAlignment="1"/>
    <xf numFmtId="9" fontId="10" fillId="0" borderId="3" xfId="2" applyFont="1" applyBorder="1" applyAlignment="1" applyProtection="1">
      <alignment horizontal="right"/>
    </xf>
    <xf numFmtId="0" fontId="17" fillId="0" borderId="0" xfId="0" applyFont="1"/>
    <xf numFmtId="9" fontId="17" fillId="6" borderId="3" xfId="2" applyFont="1" applyFill="1" applyBorder="1" applyAlignment="1" applyProtection="1">
      <alignment horizontal="right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9" fontId="10" fillId="0" borderId="3" xfId="2" applyFont="1" applyBorder="1" applyAlignment="1" applyProtection="1">
      <alignment horizontal="right" vertical="center"/>
    </xf>
    <xf numFmtId="3" fontId="20" fillId="0" borderId="0" xfId="0" applyNumberFormat="1" applyFont="1" applyBorder="1"/>
    <xf numFmtId="9" fontId="21" fillId="0" borderId="0" xfId="0" applyNumberFormat="1" applyFont="1" applyBorder="1"/>
    <xf numFmtId="3" fontId="22" fillId="0" borderId="0" xfId="0" applyNumberFormat="1" applyFont="1" applyBorder="1"/>
    <xf numFmtId="9" fontId="23" fillId="0" borderId="0" xfId="0" applyNumberFormat="1" applyFont="1" applyBorder="1"/>
    <xf numFmtId="3" fontId="17" fillId="6" borderId="3" xfId="0" applyNumberFormat="1" applyFont="1" applyFill="1" applyBorder="1" applyAlignment="1">
      <alignment vertical="center"/>
    </xf>
    <xf numFmtId="9" fontId="17" fillId="6" borderId="3" xfId="2" applyFont="1" applyFill="1" applyBorder="1" applyAlignment="1" applyProtection="1">
      <alignment horizontal="right" vertical="center"/>
    </xf>
    <xf numFmtId="9" fontId="17" fillId="6" borderId="3" xfId="2" applyFont="1" applyFill="1" applyBorder="1" applyAlignment="1" applyProtection="1">
      <alignment horizontal="right" vertical="center"/>
    </xf>
    <xf numFmtId="3" fontId="24" fillId="0" borderId="0" xfId="0" applyNumberFormat="1" applyFont="1" applyBorder="1" applyAlignment="1">
      <alignment horizontal="center"/>
    </xf>
    <xf numFmtId="9" fontId="10" fillId="0" borderId="3" xfId="2" applyFont="1" applyBorder="1" applyAlignment="1" applyProtection="1">
      <alignment horizontal="right" vertical="center"/>
    </xf>
    <xf numFmtId="0" fontId="17" fillId="5" borderId="3" xfId="0" applyFont="1" applyFill="1" applyBorder="1" applyAlignment="1">
      <alignment vertical="center"/>
    </xf>
    <xf numFmtId="9" fontId="10" fillId="0" borderId="3" xfId="2" applyFont="1" applyBorder="1" applyAlignment="1" applyProtection="1">
      <alignment vertical="center"/>
    </xf>
    <xf numFmtId="3" fontId="10" fillId="0" borderId="3" xfId="0" applyNumberFormat="1" applyFont="1" applyBorder="1" applyAlignment="1" applyProtection="1">
      <alignment vertical="center"/>
    </xf>
    <xf numFmtId="3" fontId="17" fillId="5" borderId="3" xfId="0" applyNumberFormat="1" applyFont="1" applyFill="1" applyBorder="1" applyAlignment="1">
      <alignment vertical="center"/>
    </xf>
    <xf numFmtId="9" fontId="17" fillId="5" borderId="3" xfId="2" applyFont="1" applyFill="1" applyBorder="1" applyAlignment="1" applyProtection="1">
      <alignment vertical="center"/>
    </xf>
    <xf numFmtId="0" fontId="16" fillId="0" borderId="3" xfId="0" applyFont="1" applyBorder="1" applyAlignment="1">
      <alignment horizontal="center"/>
    </xf>
    <xf numFmtId="0" fontId="25" fillId="0" borderId="0" xfId="0" applyFont="1" applyAlignment="1"/>
    <xf numFmtId="0" fontId="10" fillId="4" borderId="3" xfId="0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167" fontId="10" fillId="0" borderId="1" xfId="22" applyNumberFormat="1" applyFont="1" applyBorder="1"/>
    <xf numFmtId="167" fontId="10" fillId="0" borderId="1" xfId="19" applyNumberFormat="1" applyFont="1" applyBorder="1" applyAlignment="1"/>
    <xf numFmtId="167" fontId="10" fillId="0" borderId="1" xfId="23" applyNumberFormat="1" applyFont="1" applyBorder="1"/>
    <xf numFmtId="167" fontId="10" fillId="0" borderId="0" xfId="19" applyNumberFormat="1" applyFont="1" applyAlignment="1"/>
    <xf numFmtId="167" fontId="10" fillId="0" borderId="1" xfId="19" applyNumberFormat="1" applyFont="1" applyBorder="1"/>
    <xf numFmtId="167" fontId="17" fillId="0" borderId="3" xfId="0" applyNumberFormat="1" applyFont="1" applyBorder="1" applyAlignment="1"/>
    <xf numFmtId="167" fontId="10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167" fontId="10" fillId="0" borderId="10" xfId="23" applyNumberFormat="1" applyFont="1" applyBorder="1"/>
    <xf numFmtId="167" fontId="10" fillId="0" borderId="3" xfId="19" applyNumberFormat="1" applyFont="1" applyBorder="1" applyAlignment="1"/>
    <xf numFmtId="0" fontId="18" fillId="0" borderId="3" xfId="0" applyFont="1" applyBorder="1" applyAlignment="1"/>
    <xf numFmtId="167" fontId="10" fillId="0" borderId="10" xfId="19" applyNumberFormat="1" applyFont="1" applyBorder="1"/>
    <xf numFmtId="0" fontId="10" fillId="0" borderId="6" xfId="0" applyFont="1" applyBorder="1" applyAlignment="1"/>
    <xf numFmtId="167" fontId="10" fillId="0" borderId="11" xfId="19" applyNumberFormat="1" applyFont="1" applyBorder="1" applyAlignment="1">
      <alignment horizontal="right"/>
    </xf>
    <xf numFmtId="167" fontId="10" fillId="0" borderId="11" xfId="19" applyNumberFormat="1" applyFont="1" applyBorder="1" applyAlignment="1">
      <alignment horizontal="center"/>
    </xf>
    <xf numFmtId="167" fontId="10" fillId="0" borderId="6" xfId="0" applyNumberFormat="1" applyFont="1" applyBorder="1" applyAlignment="1"/>
    <xf numFmtId="167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/>
    <xf numFmtId="0" fontId="17" fillId="0" borderId="2" xfId="0" applyFont="1" applyBorder="1" applyAlignment="1"/>
    <xf numFmtId="167" fontId="10" fillId="0" borderId="4" xfId="19" applyNumberFormat="1" applyFont="1" applyBorder="1" applyAlignment="1">
      <alignment horizontal="right"/>
    </xf>
    <xf numFmtId="167" fontId="10" fillId="0" borderId="4" xfId="19" applyNumberFormat="1" applyFont="1" applyBorder="1" applyAlignment="1">
      <alignment horizontal="center"/>
    </xf>
    <xf numFmtId="167" fontId="10" fillId="0" borderId="4" xfId="0" applyNumberFormat="1" applyFont="1" applyBorder="1" applyAlignment="1"/>
    <xf numFmtId="167" fontId="26" fillId="0" borderId="4" xfId="0" applyNumberFormat="1" applyFont="1" applyBorder="1" applyAlignment="1">
      <alignment horizontal="right"/>
    </xf>
    <xf numFmtId="167" fontId="26" fillId="0" borderId="4" xfId="0" applyNumberFormat="1" applyFont="1" applyBorder="1" applyAlignment="1"/>
    <xf numFmtId="167" fontId="19" fillId="0" borderId="5" xfId="0" applyNumberFormat="1" applyFont="1" applyBorder="1" applyAlignment="1">
      <alignment horizontal="right"/>
    </xf>
    <xf numFmtId="9" fontId="27" fillId="0" borderId="3" xfId="2" applyFont="1" applyBorder="1" applyAlignment="1" applyProtection="1">
      <alignment horizontal="right" vertical="center" wrapText="1"/>
      <protection locked="0"/>
    </xf>
    <xf numFmtId="0" fontId="10" fillId="4" borderId="3" xfId="0" applyFont="1" applyFill="1" applyBorder="1" applyAlignment="1">
      <alignment horizontal="left" vertical="center" wrapText="1"/>
    </xf>
    <xf numFmtId="10" fontId="10" fillId="0" borderId="0" xfId="2" applyNumberFormat="1" applyFont="1" applyBorder="1" applyAlignment="1" applyProtection="1"/>
    <xf numFmtId="9" fontId="17" fillId="6" borderId="3" xfId="2" applyFont="1" applyFill="1" applyBorder="1" applyAlignment="1" applyProtection="1"/>
    <xf numFmtId="3" fontId="10" fillId="0" borderId="0" xfId="0" applyNumberFormat="1" applyFont="1"/>
    <xf numFmtId="0" fontId="10" fillId="0" borderId="3" xfId="0" applyFont="1" applyBorder="1" applyAlignment="1">
      <alignment vertical="center" wrapText="1"/>
    </xf>
    <xf numFmtId="9" fontId="31" fillId="0" borderId="0" xfId="2" applyBorder="1" applyProtection="1"/>
    <xf numFmtId="0" fontId="10" fillId="0" borderId="5" xfId="0" applyFont="1" applyBorder="1" applyAlignment="1"/>
    <xf numFmtId="3" fontId="10" fillId="0" borderId="3" xfId="0" applyNumberFormat="1" applyFont="1" applyBorder="1" applyAlignment="1" applyProtection="1"/>
    <xf numFmtId="9" fontId="10" fillId="6" borderId="3" xfId="2" applyFont="1" applyFill="1" applyBorder="1" applyAlignment="1" applyProtection="1"/>
    <xf numFmtId="0" fontId="18" fillId="0" borderId="0" xfId="0" applyFont="1" applyAlignment="1"/>
    <xf numFmtId="3" fontId="10" fillId="0" borderId="0" xfId="0" applyNumberFormat="1" applyFont="1" applyAlignment="1"/>
    <xf numFmtId="165" fontId="31" fillId="0" borderId="0" xfId="2" applyNumberFormat="1" applyBorder="1" applyProtection="1"/>
    <xf numFmtId="3" fontId="10" fillId="0" borderId="0" xfId="0" applyNumberFormat="1" applyFont="1" applyAlignment="1"/>
    <xf numFmtId="0" fontId="28" fillId="0" borderId="0" xfId="0" applyFont="1" applyAlignment="1"/>
    <xf numFmtId="0" fontId="28" fillId="0" borderId="0" xfId="0" applyFont="1" applyAlignment="1"/>
    <xf numFmtId="0" fontId="10" fillId="0" borderId="2" xfId="0" applyFont="1" applyBorder="1" applyAlignment="1"/>
    <xf numFmtId="3" fontId="10" fillId="0" borderId="3" xfId="0" applyNumberFormat="1" applyFont="1" applyBorder="1" applyAlignment="1" applyProtection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3" xfId="16" applyNumberFormat="1" applyFont="1" applyBorder="1" applyAlignment="1" applyProtection="1">
      <alignment horizontal="right"/>
    </xf>
    <xf numFmtId="3" fontId="10" fillId="0" borderId="3" xfId="2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center" vertical="center"/>
    </xf>
    <xf numFmtId="165" fontId="10" fillId="0" borderId="3" xfId="29" applyNumberFormat="1" applyFont="1" applyBorder="1" applyAlignment="1" applyProtection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7" fillId="5" borderId="3" xfId="0" applyFont="1" applyFill="1" applyBorder="1" applyAlignment="1">
      <alignment horizontal="left" vertical="center"/>
    </xf>
    <xf numFmtId="3" fontId="17" fillId="5" borderId="3" xfId="0" applyNumberFormat="1" applyFont="1" applyFill="1" applyBorder="1" applyAlignment="1">
      <alignment horizontal="center" vertical="center"/>
    </xf>
    <xf numFmtId="9" fontId="17" fillId="5" borderId="3" xfId="29" applyFont="1" applyFill="1" applyBorder="1" applyAlignment="1" applyProtection="1">
      <alignment horizontal="center" vertic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/>
    </xf>
    <xf numFmtId="3" fontId="10" fillId="0" borderId="8" xfId="0" applyNumberFormat="1" applyFont="1" applyBorder="1" applyAlignment="1"/>
    <xf numFmtId="3" fontId="10" fillId="0" borderId="9" xfId="0" applyNumberFormat="1" applyFont="1" applyBorder="1" applyAlignment="1"/>
    <xf numFmtId="9" fontId="10" fillId="0" borderId="12" xfId="2" applyFont="1" applyBorder="1" applyAlignment="1" applyProtection="1"/>
    <xf numFmtId="0" fontId="10" fillId="0" borderId="0" xfId="0" applyFont="1" applyAlignment="1">
      <alignment horizontal="center" textRotation="90" wrapText="1"/>
    </xf>
    <xf numFmtId="0" fontId="10" fillId="0" borderId="3" xfId="0" applyFont="1" applyBorder="1" applyAlignment="1">
      <alignment horizontal="left"/>
    </xf>
    <xf numFmtId="0" fontId="10" fillId="9" borderId="3" xfId="0" applyFont="1" applyFill="1" applyBorder="1" applyAlignment="1">
      <alignment horizontal="left"/>
    </xf>
    <xf numFmtId="3" fontId="10" fillId="9" borderId="3" xfId="0" applyNumberFormat="1" applyFont="1" applyFill="1" applyBorder="1" applyAlignment="1"/>
    <xf numFmtId="4" fontId="10" fillId="9" borderId="3" xfId="0" applyNumberFormat="1" applyFont="1" applyFill="1" applyBorder="1" applyAlignment="1"/>
    <xf numFmtId="0" fontId="17" fillId="9" borderId="3" xfId="0" applyFont="1" applyFill="1" applyBorder="1" applyAlignment="1">
      <alignment horizontal="left"/>
    </xf>
    <xf numFmtId="3" fontId="17" fillId="9" borderId="3" xfId="0" applyNumberFormat="1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horizontal="center"/>
    </xf>
    <xf numFmtId="0" fontId="17" fillId="2" borderId="3" xfId="0" applyFont="1" applyFill="1" applyBorder="1" applyAlignment="1"/>
    <xf numFmtId="3" fontId="17" fillId="2" borderId="3" xfId="0" applyNumberFormat="1" applyFont="1" applyFill="1" applyBorder="1" applyAlignment="1"/>
    <xf numFmtId="3" fontId="10" fillId="2" borderId="3" xfId="0" applyNumberFormat="1" applyFont="1" applyFill="1" applyBorder="1" applyAlignment="1"/>
    <xf numFmtId="0" fontId="10" fillId="2" borderId="3" xfId="0" applyFont="1" applyFill="1" applyBorder="1"/>
    <xf numFmtId="3" fontId="10" fillId="0" borderId="3" xfId="0" applyNumberFormat="1" applyFont="1" applyBorder="1" applyAlignment="1">
      <alignment horizontal="right" vertical="center"/>
    </xf>
    <xf numFmtId="165" fontId="17" fillId="6" borderId="3" xfId="2" applyNumberFormat="1" applyFont="1" applyFill="1" applyBorder="1" applyAlignment="1" applyProtection="1"/>
    <xf numFmtId="0" fontId="10" fillId="9" borderId="3" xfId="0" applyFont="1" applyFill="1" applyBorder="1" applyAlignment="1"/>
    <xf numFmtId="9" fontId="10" fillId="9" borderId="3" xfId="2" applyFont="1" applyFill="1" applyBorder="1" applyAlignment="1" applyProtection="1"/>
    <xf numFmtId="0" fontId="17" fillId="9" borderId="3" xfId="0" applyFont="1" applyFill="1" applyBorder="1" applyAlignment="1"/>
    <xf numFmtId="9" fontId="17" fillId="6" borderId="3" xfId="2" applyFont="1" applyFill="1" applyBorder="1" applyAlignment="1" applyProtection="1"/>
    <xf numFmtId="3" fontId="17" fillId="0" borderId="0" xfId="0" applyNumberFormat="1" applyFont="1" applyBorder="1" applyAlignment="1"/>
    <xf numFmtId="173" fontId="10" fillId="4" borderId="3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9" fontId="10" fillId="0" borderId="3" xfId="0" applyNumberFormat="1" applyFont="1" applyBorder="1" applyAlignment="1"/>
    <xf numFmtId="3" fontId="10" fillId="0" borderId="3" xfId="0" applyNumberFormat="1" applyFont="1" applyBorder="1" applyAlignment="1" applyProtection="1"/>
    <xf numFmtId="3" fontId="17" fillId="5" borderId="3" xfId="0" applyNumberFormat="1" applyFont="1" applyFill="1" applyBorder="1" applyAlignment="1" applyProtection="1"/>
    <xf numFmtId="0" fontId="10" fillId="5" borderId="3" xfId="0" applyFont="1" applyFill="1" applyBorder="1" applyAlignment="1"/>
    <xf numFmtId="3" fontId="10" fillId="5" borderId="3" xfId="0" applyNumberFormat="1" applyFont="1" applyFill="1" applyBorder="1" applyAlignment="1"/>
    <xf numFmtId="9" fontId="10" fillId="5" borderId="3" xfId="0" applyNumberFormat="1" applyFont="1" applyFill="1" applyBorder="1" applyAlignment="1"/>
    <xf numFmtId="167" fontId="17" fillId="5" borderId="3" xfId="0" applyNumberFormat="1" applyFont="1" applyFill="1" applyBorder="1" applyAlignment="1"/>
    <xf numFmtId="172" fontId="10" fillId="0" borderId="0" xfId="1" applyNumberFormat="1" applyFont="1" applyBorder="1" applyAlignment="1" applyProtection="1"/>
    <xf numFmtId="3" fontId="10" fillId="0" borderId="0" xfId="1" applyNumberFormat="1" applyFont="1" applyBorder="1" applyAlignment="1" applyProtection="1"/>
    <xf numFmtId="174" fontId="10" fillId="0" borderId="0" xfId="1" applyNumberFormat="1" applyFont="1" applyBorder="1" applyAlignment="1" applyProtection="1"/>
    <xf numFmtId="173" fontId="10" fillId="0" borderId="3" xfId="0" applyNumberFormat="1" applyFont="1" applyBorder="1" applyAlignment="1"/>
    <xf numFmtId="4" fontId="10" fillId="0" borderId="3" xfId="0" applyNumberFormat="1" applyFont="1" applyBorder="1" applyAlignment="1"/>
    <xf numFmtId="1" fontId="10" fillId="0" borderId="3" xfId="2" applyNumberFormat="1" applyFont="1" applyBorder="1" applyAlignment="1" applyProtection="1"/>
    <xf numFmtId="3" fontId="10" fillId="0" borderId="3" xfId="2" applyNumberFormat="1" applyFont="1" applyBorder="1" applyAlignment="1" applyProtection="1"/>
    <xf numFmtId="0" fontId="10" fillId="4" borderId="3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9" fontId="10" fillId="0" borderId="3" xfId="2" applyFont="1" applyBorder="1" applyAlignment="1" applyProtection="1"/>
    <xf numFmtId="3" fontId="10" fillId="0" borderId="3" xfId="0" applyNumberFormat="1" applyFont="1" applyBorder="1" applyAlignment="1">
      <alignment horizontal="right" vertical="center"/>
    </xf>
    <xf numFmtId="3" fontId="17" fillId="6" borderId="3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/>
    <xf numFmtId="165" fontId="17" fillId="0" borderId="3" xfId="2" applyNumberFormat="1" applyFont="1" applyBorder="1" applyAlignment="1" applyProtection="1"/>
    <xf numFmtId="165" fontId="10" fillId="0" borderId="3" xfId="2" applyNumberFormat="1" applyFont="1" applyBorder="1" applyAlignment="1" applyProtection="1">
      <alignment horizontal="right"/>
    </xf>
    <xf numFmtId="0" fontId="10" fillId="0" borderId="8" xfId="0" applyFont="1" applyBorder="1" applyAlignment="1"/>
    <xf numFmtId="0" fontId="17" fillId="0" borderId="3" xfId="0" applyFont="1" applyBorder="1" applyAlignment="1"/>
    <xf numFmtId="3" fontId="17" fillId="0" borderId="3" xfId="0" applyNumberFormat="1" applyFont="1" applyBorder="1" applyAlignment="1"/>
    <xf numFmtId="165" fontId="17" fillId="0" borderId="3" xfId="2" applyNumberFormat="1" applyFont="1" applyBorder="1" applyAlignment="1" applyProtection="1"/>
    <xf numFmtId="3" fontId="17" fillId="0" borderId="9" xfId="0" applyNumberFormat="1" applyFont="1" applyBorder="1" applyAlignment="1"/>
    <xf numFmtId="165" fontId="17" fillId="0" borderId="0" xfId="0" applyNumberFormat="1" applyFont="1" applyBorder="1" applyAlignment="1" applyProtection="1"/>
    <xf numFmtId="0" fontId="10" fillId="4" borderId="14" xfId="0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 applyProtection="1"/>
    <xf numFmtId="10" fontId="17" fillId="5" borderId="3" xfId="0" applyNumberFormat="1" applyFont="1" applyFill="1" applyBorder="1" applyAlignment="1" applyProtection="1"/>
    <xf numFmtId="165" fontId="10" fillId="0" borderId="3" xfId="0" applyNumberFormat="1" applyFont="1" applyBorder="1" applyAlignment="1" applyProtection="1"/>
    <xf numFmtId="3" fontId="10" fillId="0" borderId="3" xfId="0" applyNumberFormat="1" applyFont="1" applyBorder="1"/>
    <xf numFmtId="0" fontId="10" fillId="0" borderId="3" xfId="0" applyFont="1" applyBorder="1" applyAlignment="1"/>
    <xf numFmtId="0" fontId="10" fillId="0" borderId="7" xfId="0" applyFont="1" applyBorder="1" applyAlignment="1"/>
    <xf numFmtId="0" fontId="10" fillId="7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/>
    <xf numFmtId="4" fontId="10" fillId="0" borderId="3" xfId="0" applyNumberFormat="1" applyFont="1" applyBorder="1" applyAlignment="1" applyProtection="1"/>
    <xf numFmtId="3" fontId="10" fillId="2" borderId="3" xfId="1" applyNumberFormat="1" applyFont="1" applyFill="1" applyBorder="1" applyAlignment="1" applyProtection="1"/>
    <xf numFmtId="3" fontId="10" fillId="0" borderId="3" xfId="1" applyNumberFormat="1" applyFont="1" applyBorder="1" applyAlignment="1" applyProtection="1"/>
    <xf numFmtId="171" fontId="10" fillId="0" borderId="0" xfId="0" applyNumberFormat="1" applyFont="1" applyBorder="1" applyAlignment="1" applyProtection="1"/>
    <xf numFmtId="3" fontId="10" fillId="0" borderId="3" xfId="1" applyNumberFormat="1" applyFont="1" applyBorder="1" applyAlignment="1" applyProtection="1"/>
    <xf numFmtId="0" fontId="33" fillId="0" borderId="0" xfId="19" applyFont="1"/>
    <xf numFmtId="0" fontId="14" fillId="2" borderId="3" xfId="0" applyFont="1" applyFill="1" applyBorder="1"/>
    <xf numFmtId="0" fontId="13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3" fontId="17" fillId="5" borderId="3" xfId="0" applyNumberFormat="1" applyFont="1" applyFill="1" applyBorder="1" applyAlignment="1"/>
    <xf numFmtId="0" fontId="10" fillId="7" borderId="3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7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/>
    <xf numFmtId="0" fontId="18" fillId="0" borderId="7" xfId="0" applyFont="1" applyBorder="1" applyAlignment="1"/>
    <xf numFmtId="0" fontId="18" fillId="0" borderId="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/>
    </xf>
    <xf numFmtId="0" fontId="16" fillId="3" borderId="3" xfId="0" applyFont="1" applyFill="1" applyBorder="1" applyAlignment="1">
      <alignment horizontal="center" wrapText="1"/>
    </xf>
    <xf numFmtId="0" fontId="10" fillId="0" borderId="3" xfId="0" applyFont="1" applyBorder="1" applyAlignment="1"/>
    <xf numFmtId="0" fontId="10" fillId="4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7" fillId="5" borderId="3" xfId="0" applyFont="1" applyFill="1" applyBorder="1" applyAlignment="1"/>
    <xf numFmtId="0" fontId="10" fillId="4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29" fillId="2" borderId="3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3" fontId="10" fillId="4" borderId="3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173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/>
    </xf>
    <xf numFmtId="0" fontId="17" fillId="0" borderId="3" xfId="0" applyFont="1" applyBorder="1" applyAlignment="1"/>
    <xf numFmtId="0" fontId="17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17" fillId="6" borderId="3" xfId="0" applyFont="1" applyFill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0" fillId="7" borderId="3" xfId="0" applyFont="1" applyFill="1" applyBorder="1" applyAlignment="1">
      <alignment vertical="center" wrapText="1"/>
    </xf>
  </cellXfs>
  <cellStyles count="30">
    <cellStyle name="Accent 1 5" xfId="4" xr:uid="{00000000-0005-0000-0000-000006000000}"/>
    <cellStyle name="Accent 2 6" xfId="5" xr:uid="{00000000-0005-0000-0000-000007000000}"/>
    <cellStyle name="Accent 3 7" xfId="6" xr:uid="{00000000-0005-0000-0000-000008000000}"/>
    <cellStyle name="Accent 4" xfId="7" xr:uid="{00000000-0005-0000-0000-000009000000}"/>
    <cellStyle name="Bad 8" xfId="8" xr:uid="{00000000-0005-0000-0000-00000A000000}"/>
    <cellStyle name="Error 9" xfId="9" xr:uid="{00000000-0005-0000-0000-00000B000000}"/>
    <cellStyle name="Excel Built-in Explanatory Text" xfId="29" xr:uid="{00000000-0005-0000-0000-000020000000}"/>
    <cellStyle name="Footnote 10" xfId="10" xr:uid="{00000000-0005-0000-0000-00000C000000}"/>
    <cellStyle name="Good 11" xfId="11" xr:uid="{00000000-0005-0000-0000-00000D000000}"/>
    <cellStyle name="Heading 1 13" xfId="12" xr:uid="{00000000-0005-0000-0000-00000E000000}"/>
    <cellStyle name="Heading 12" xfId="13" xr:uid="{00000000-0005-0000-0000-00000F000000}"/>
    <cellStyle name="Heading 2 14" xfId="14" xr:uid="{00000000-0005-0000-0000-000010000000}"/>
    <cellStyle name="Hipervínculo" xfId="3" builtinId="8"/>
    <cellStyle name="Hyperlink 15" xfId="15" xr:uid="{00000000-0005-0000-0000-000011000000}"/>
    <cellStyle name="Millares" xfId="1" builtinId="3"/>
    <cellStyle name="Millares 2" xfId="16" xr:uid="{00000000-0005-0000-0000-000012000000}"/>
    <cellStyle name="Neutral 2" xfId="17" xr:uid="{00000000-0005-0000-0000-000013000000}"/>
    <cellStyle name="Normal" xfId="0" builtinId="0"/>
    <cellStyle name="Normal 2" xfId="18" xr:uid="{00000000-0005-0000-0000-000014000000}"/>
    <cellStyle name="Normal 2 2" xfId="19" xr:uid="{00000000-0005-0000-0000-000015000000}"/>
    <cellStyle name="Normal 3" xfId="20" xr:uid="{00000000-0005-0000-0000-000016000000}"/>
    <cellStyle name="Normal 4" xfId="21" xr:uid="{00000000-0005-0000-0000-000017000000}"/>
    <cellStyle name="Normal_Hoja5 2" xfId="22" xr:uid="{00000000-0005-0000-0000-000018000000}"/>
    <cellStyle name="Normal_Hoja6" xfId="23" xr:uid="{00000000-0005-0000-0000-000019000000}"/>
    <cellStyle name="Note 16" xfId="24" xr:uid="{00000000-0005-0000-0000-00001A000000}"/>
    <cellStyle name="Porcentaje" xfId="2" builtinId="5"/>
    <cellStyle name="Porcentaje 2" xfId="25" xr:uid="{00000000-0005-0000-0000-00001B000000}"/>
    <cellStyle name="Status 17" xfId="26" xr:uid="{00000000-0005-0000-0000-00001C000000}"/>
    <cellStyle name="Text 18" xfId="27" xr:uid="{00000000-0005-0000-0000-00001D000000}"/>
    <cellStyle name="Warning 19" xfId="28" xr:uid="{00000000-0005-0000-0000-00001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7E6E6"/>
      <rgbColor rgb="FFCCFFCC"/>
      <rgbColor rgb="FFFFFF99"/>
      <rgbColor rgb="FFBFBFBF"/>
      <rgbColor rgb="FFFF99CC"/>
      <rgbColor rgb="FFCC99FF"/>
      <rgbColor rgb="FFFFCC99"/>
      <rgbColor rgb="FF4472C4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IA-2.1. Composició de la producció final del sector primari 
de les Illes Balears (2020)</a:t>
            </a:r>
          </a:p>
        </c:rich>
      </c:tx>
      <c:layout>
        <c:manualLayout>
          <c:xMode val="edge"/>
          <c:yMode val="edge"/>
          <c:x val="0.19914701018365399"/>
          <c:y val="3.7681159420289899E-2"/>
        </c:manualLayout>
      </c:layout>
      <c:overlay val="0"/>
      <c:spPr>
        <a:noFill/>
        <a:ln w="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17407955435634101"/>
          <c:y val="0.41335853812224299"/>
          <c:w val="0.73522499782400597"/>
          <c:h val="0.46591052299937002"/>
        </c:manualLayout>
      </c:layout>
      <c:pie3DChart>
        <c:varyColors val="1"/>
        <c:ser>
          <c:idx val="0"/>
          <c:order val="0"/>
          <c:tx>
            <c:strRef>
              <c:f>'AG1 '!$A$4:$A$7</c:f>
              <c:strCache>
                <c:ptCount val="4"/>
                <c:pt idx="0">
                  <c:v>Prod. agrícola</c:v>
                </c:pt>
                <c:pt idx="1">
                  <c:v>Prod. ramadera</c:v>
                </c:pt>
                <c:pt idx="2">
                  <c:v>Prod. pesquera</c:v>
                </c:pt>
                <c:pt idx="3">
                  <c:v>Prod. forestal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C0C0C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A2F8-441B-9FBB-B37F814D41AD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A2F8-441B-9FBB-B37F814D41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A2F8-441B-9FBB-B37F814D41A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A2F8-441B-9FBB-B37F814D41AD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F8-441B-9FBB-B37F814D41AD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F8-441B-9FBB-B37F814D41AD}"/>
                </c:ext>
              </c:extLst>
            </c:dLbl>
            <c:dLbl>
              <c:idx val="2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F8-441B-9FBB-B37F814D41AD}"/>
                </c:ext>
              </c:extLst>
            </c:dLbl>
            <c:dLbl>
              <c:idx val="3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F8-441B-9FBB-B37F814D4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'AG1 '!$A$4:$A$7</c:f>
              <c:strCache>
                <c:ptCount val="4"/>
                <c:pt idx="0">
                  <c:v>Prod. agrícola</c:v>
                </c:pt>
                <c:pt idx="1">
                  <c:v>Prod. ramadera</c:v>
                </c:pt>
                <c:pt idx="2">
                  <c:v>Prod. pesquera</c:v>
                </c:pt>
                <c:pt idx="3">
                  <c:v>Prod. forestal</c:v>
                </c:pt>
              </c:strCache>
            </c:strRef>
          </c:cat>
          <c:val>
            <c:numRef>
              <c:f>'AG1 '!$B$4:$B$7</c:f>
              <c:numCache>
                <c:formatCode>#,##0</c:formatCode>
                <c:ptCount val="4"/>
                <c:pt idx="0">
                  <c:v>143506233.12385315</c:v>
                </c:pt>
                <c:pt idx="1">
                  <c:v>60074215.314472467</c:v>
                </c:pt>
                <c:pt idx="2">
                  <c:v>34394469.54631</c:v>
                </c:pt>
                <c:pt idx="3">
                  <c:v>11255483.067200001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F8-441B-9FBB-B37F814D4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7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" sz="700" b="1" strike="noStrike" spc="-1">
                <a:solidFill>
                  <a:srgbClr val="000000"/>
                </a:solidFill>
                <a:latin typeface="Arial"/>
                <a:ea typeface="Arial"/>
              </a:rPr>
              <a:t>Gràfic IA-2.2. Distribució de les terres de regadiu per tipus de reg a les Illes Balears (2020)</a:t>
            </a:r>
          </a:p>
        </c:rich>
      </c:tx>
      <c:layout>
        <c:manualLayout>
          <c:xMode val="edge"/>
          <c:yMode val="edge"/>
          <c:x val="0.129596647459403"/>
          <c:y val="3.9107763615295499E-2"/>
        </c:manualLayout>
      </c:layout>
      <c:overlay val="0"/>
      <c:spPr>
        <a:noFill/>
        <a:ln w="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>
        <c:manualLayout>
          <c:layoutTarget val="inner"/>
          <c:xMode val="edge"/>
          <c:yMode val="edge"/>
          <c:x val="0.112624410686223"/>
          <c:y val="0.36066048667439199"/>
          <c:w val="0.74342587742273403"/>
          <c:h val="0.454374275782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7718-4155-B7F5-8136A62A2133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7718-4155-B7F5-8136A62A21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7718-4155-B7F5-8136A62A2133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600">
                <a:solidFill>
                  <a:srgbClr val="00000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7718-4155-B7F5-8136A62A2133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8-4155-B7F5-8136A62A2133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8-4155-B7F5-8136A62A2133}"/>
                </c:ext>
              </c:extLst>
            </c:dLbl>
            <c:dLbl>
              <c:idx val="2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8-4155-B7F5-8136A62A2133}"/>
                </c:ext>
              </c:extLst>
            </c:dLbl>
            <c:dLbl>
              <c:idx val="3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8-4155-B7F5-8136A62A2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'AG2 '!$A$4:$A$7</c:f>
              <c:strCache>
                <c:ptCount val="4"/>
                <c:pt idx="0">
                  <c:v>Gravetat</c:v>
                </c:pt>
                <c:pt idx="1">
                  <c:v>Aspersió</c:v>
                </c:pt>
                <c:pt idx="2">
                  <c:v>Automotriu</c:v>
                </c:pt>
                <c:pt idx="3">
                  <c:v>Localitzat</c:v>
                </c:pt>
              </c:strCache>
            </c:strRef>
          </c:cat>
          <c:val>
            <c:numRef>
              <c:f>'AG2 '!$B$4:$B$7</c:f>
              <c:numCache>
                <c:formatCode>#,##0</c:formatCode>
                <c:ptCount val="4"/>
                <c:pt idx="0">
                  <c:v>2101</c:v>
                </c:pt>
                <c:pt idx="1">
                  <c:v>6414</c:v>
                </c:pt>
                <c:pt idx="2">
                  <c:v>780</c:v>
                </c:pt>
                <c:pt idx="3">
                  <c:v>11221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8-4155-B7F5-8136A62A2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lang="es-ES" sz="675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s-ES" sz="675" b="1" strike="noStrike" spc="-1">
                <a:solidFill>
                  <a:srgbClr val="000000"/>
                </a:solidFill>
                <a:latin typeface="Arial"/>
                <a:ea typeface="Arial"/>
              </a:rPr>
              <a:t>Gràfic IA-2.3. Distribució dels conreus segons les superfícies ocupades a les Illes Balears (2020)</a:t>
            </a:r>
          </a:p>
        </c:rich>
      </c:tx>
      <c:layout>
        <c:manualLayout>
          <c:xMode val="edge"/>
          <c:yMode val="edge"/>
          <c:x val="0.18932209343168199"/>
          <c:y val="3.3739722143464698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29118370214302"/>
          <c:y val="0.15726301861827799"/>
          <c:w val="0.60227139679194497"/>
          <c:h val="0.741423305925716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'AG3'!$D$2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'AG3'!$A$4:$A$14</c:f>
              <c:strCache>
                <c:ptCount val="11"/>
                <c:pt idx="0">
                  <c:v>Cereals</c:v>
                </c:pt>
                <c:pt idx="1">
                  <c:v>Llegums</c:v>
                </c:pt>
                <c:pt idx="2">
                  <c:v>Farratges</c:v>
                </c:pt>
                <c:pt idx="3">
                  <c:v>Tubercles</c:v>
                </c:pt>
                <c:pt idx="4">
                  <c:v>Industrials</c:v>
                </c:pt>
                <c:pt idx="5">
                  <c:v>Hortalisses</c:v>
                </c:pt>
                <c:pt idx="6">
                  <c:v>Cítrics</c:v>
                </c:pt>
                <c:pt idx="7">
                  <c:v>Fruiters</c:v>
                </c:pt>
                <c:pt idx="8">
                  <c:v>Fruits secs* </c:v>
                </c:pt>
                <c:pt idx="9">
                  <c:v>Olivera</c:v>
                </c:pt>
                <c:pt idx="10">
                  <c:v>Vinya</c:v>
                </c:pt>
              </c:strCache>
            </c:strRef>
          </c:cat>
          <c:val>
            <c:numRef>
              <c:f>'AG3'!$D$4:$D$14</c:f>
              <c:numCache>
                <c:formatCode>0%</c:formatCode>
                <c:ptCount val="11"/>
                <c:pt idx="0">
                  <c:v>0.31099419217042601</c:v>
                </c:pt>
                <c:pt idx="1">
                  <c:v>2.0049165095482092E-2</c:v>
                </c:pt>
                <c:pt idx="2">
                  <c:v>0.26483897134855022</c:v>
                </c:pt>
                <c:pt idx="3">
                  <c:v>1.0835263074401972E-2</c:v>
                </c:pt>
                <c:pt idx="5">
                  <c:v>1.2498265250811338E-2</c:v>
                </c:pt>
                <c:pt idx="6">
                  <c:v>1.5213652174341596E-2</c:v>
                </c:pt>
                <c:pt idx="7">
                  <c:v>2.2841905940631183E-2</c:v>
                </c:pt>
                <c:pt idx="8">
                  <c:v>0.26473897551266257</c:v>
                </c:pt>
                <c:pt idx="9">
                  <c:v>6.0883178936191433E-2</c:v>
                </c:pt>
                <c:pt idx="10">
                  <c:v>1.668501947383191E-2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7-41EF-B2A9-237B7F52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4131"/>
        <c:axId val="49227653"/>
      </c:barChart>
      <c:catAx>
        <c:axId val="964131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75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49227653"/>
        <c:crosses val="autoZero"/>
        <c:auto val="1"/>
        <c:lblAlgn val="ctr"/>
        <c:lblOffset val="100"/>
        <c:noMultiLvlLbl val="0"/>
      </c:catAx>
      <c:valAx>
        <c:axId val="49227653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75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964131"/>
        <c:crosses val="max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0</xdr:rowOff>
    </xdr:from>
    <xdr:to>
      <xdr:col>0</xdr:col>
      <xdr:colOff>1047600</xdr:colOff>
      <xdr:row>2</xdr:row>
      <xdr:rowOff>139680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60" y="0"/>
          <a:ext cx="1009440" cy="491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124905</xdr:rowOff>
    </xdr:from>
    <xdr:to>
      <xdr:col>5</xdr:col>
      <xdr:colOff>351210</xdr:colOff>
      <xdr:row>25</xdr:row>
      <xdr:rowOff>66660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225360</xdr:colOff>
      <xdr:row>10</xdr:row>
      <xdr:rowOff>10440</xdr:rowOff>
    </xdr:from>
    <xdr:to>
      <xdr:col>4</xdr:col>
      <xdr:colOff>557640</xdr:colOff>
      <xdr:row>25</xdr:row>
      <xdr:rowOff>66600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463680</xdr:colOff>
      <xdr:row>0</xdr:row>
      <xdr:rowOff>134280</xdr:rowOff>
    </xdr:from>
    <xdr:to>
      <xdr:col>6</xdr:col>
      <xdr:colOff>434160</xdr:colOff>
      <xdr:row>22</xdr:row>
      <xdr:rowOff>84960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AMJ32"/>
  <sheetViews>
    <sheetView tabSelected="1" topLeftCell="A13" zoomScaleNormal="100" workbookViewId="0">
      <selection activeCell="A32" sqref="A32"/>
    </sheetView>
  </sheetViews>
  <sheetFormatPr baseColWidth="10" defaultColWidth="9.140625" defaultRowHeight="12.75" x14ac:dyDescent="0.2"/>
  <cols>
    <col min="1" max="1" width="15.85546875" style="1" customWidth="1"/>
    <col min="2" max="8" width="9.140625" style="1"/>
    <col min="9" max="9" width="27.140625" style="1" customWidth="1"/>
    <col min="10" max="1024" width="9.140625" style="1"/>
  </cols>
  <sheetData>
    <row r="2" spans="1:14" ht="15" x14ac:dyDescent="0.25">
      <c r="C2" s="2" t="s">
        <v>0</v>
      </c>
      <c r="D2" s="2"/>
      <c r="E2" s="2"/>
      <c r="F2" s="2"/>
      <c r="G2" s="2"/>
      <c r="H2" s="2"/>
      <c r="I2" s="3"/>
    </row>
    <row r="4" spans="1:14" ht="15.75" x14ac:dyDescent="0.25">
      <c r="A4" s="256" t="s">
        <v>1</v>
      </c>
      <c r="B4" s="256"/>
      <c r="C4" s="256"/>
      <c r="D4" s="256"/>
      <c r="E4" s="256"/>
      <c r="F4" s="256"/>
      <c r="G4" s="256"/>
      <c r="H4" s="256"/>
      <c r="I4" s="256"/>
      <c r="J4" s="4"/>
      <c r="K4" s="4"/>
      <c r="N4" s="5"/>
    </row>
    <row r="5" spans="1:14" ht="15.75" x14ac:dyDescent="0.25">
      <c r="A5" s="6" t="s">
        <v>2</v>
      </c>
      <c r="B5" s="255" t="s">
        <v>3</v>
      </c>
      <c r="C5" s="255"/>
      <c r="D5" s="255"/>
      <c r="E5" s="255"/>
      <c r="F5" s="255"/>
      <c r="G5" s="255"/>
      <c r="H5" s="255"/>
      <c r="I5" s="255"/>
      <c r="J5" s="7"/>
      <c r="K5" s="7"/>
      <c r="L5" s="7"/>
      <c r="M5" s="7"/>
      <c r="N5" s="8"/>
    </row>
    <row r="6" spans="1:14" ht="15.75" x14ac:dyDescent="0.25">
      <c r="A6" s="6" t="s">
        <v>4</v>
      </c>
      <c r="B6" s="255" t="s">
        <v>5</v>
      </c>
      <c r="C6" s="255"/>
      <c r="D6" s="255"/>
      <c r="E6" s="255"/>
      <c r="F6" s="255"/>
      <c r="G6" s="255"/>
      <c r="H6" s="255"/>
      <c r="I6" s="255"/>
      <c r="J6" s="7"/>
      <c r="K6" s="7"/>
      <c r="L6" s="7"/>
      <c r="M6" s="7"/>
      <c r="N6" s="8"/>
    </row>
    <row r="7" spans="1:14" ht="15.75" x14ac:dyDescent="0.25">
      <c r="A7" s="6" t="s">
        <v>6</v>
      </c>
      <c r="B7" s="255" t="s">
        <v>7</v>
      </c>
      <c r="C7" s="255"/>
      <c r="D7" s="255"/>
      <c r="E7" s="255"/>
      <c r="F7" s="255"/>
      <c r="G7" s="255"/>
      <c r="H7" s="255"/>
      <c r="I7" s="255"/>
      <c r="J7" s="7"/>
      <c r="K7" s="7"/>
      <c r="L7" s="7"/>
      <c r="M7" s="7"/>
      <c r="N7" s="8"/>
    </row>
    <row r="8" spans="1:14" ht="15.75" x14ac:dyDescent="0.25">
      <c r="A8" s="6" t="s">
        <v>8</v>
      </c>
      <c r="B8" s="255" t="s">
        <v>9</v>
      </c>
      <c r="C8" s="255"/>
      <c r="D8" s="255"/>
      <c r="E8" s="255"/>
      <c r="F8" s="255"/>
      <c r="G8" s="255"/>
      <c r="H8" s="255"/>
      <c r="I8" s="255"/>
      <c r="J8" s="7"/>
      <c r="K8" s="7"/>
      <c r="L8" s="7"/>
      <c r="M8" s="7"/>
      <c r="N8" s="8"/>
    </row>
    <row r="9" spans="1:14" ht="15.75" x14ac:dyDescent="0.25">
      <c r="A9" s="6" t="s">
        <v>10</v>
      </c>
      <c r="B9" s="255" t="s">
        <v>11</v>
      </c>
      <c r="C9" s="255"/>
      <c r="D9" s="255"/>
      <c r="E9" s="255"/>
      <c r="F9" s="255"/>
      <c r="G9" s="255"/>
      <c r="H9" s="255"/>
      <c r="I9" s="255"/>
      <c r="J9" s="7"/>
      <c r="K9" s="7"/>
      <c r="L9" s="7"/>
      <c r="M9" s="7"/>
      <c r="N9" s="8"/>
    </row>
    <row r="10" spans="1:14" ht="15.75" x14ac:dyDescent="0.25">
      <c r="A10" s="6" t="s">
        <v>12</v>
      </c>
      <c r="B10" s="255" t="s">
        <v>13</v>
      </c>
      <c r="C10" s="255"/>
      <c r="D10" s="255"/>
      <c r="E10" s="255"/>
      <c r="F10" s="255"/>
      <c r="G10" s="255"/>
      <c r="H10" s="255"/>
      <c r="I10" s="255"/>
      <c r="J10" s="7"/>
      <c r="K10" s="7"/>
      <c r="L10" s="7"/>
      <c r="M10" s="7"/>
      <c r="N10" s="8"/>
    </row>
    <row r="11" spans="1:14" ht="15.75" x14ac:dyDescent="0.25">
      <c r="A11" s="6" t="s">
        <v>14</v>
      </c>
      <c r="B11" s="255" t="s">
        <v>15</v>
      </c>
      <c r="C11" s="255"/>
      <c r="D11" s="255"/>
      <c r="E11" s="255"/>
      <c r="F11" s="255"/>
      <c r="G11" s="255"/>
      <c r="H11" s="255"/>
      <c r="I11" s="255"/>
      <c r="J11" s="7"/>
      <c r="K11" s="7"/>
      <c r="L11" s="7"/>
      <c r="M11" s="7"/>
      <c r="N11" s="9"/>
    </row>
    <row r="12" spans="1:14" ht="15.75" x14ac:dyDescent="0.25">
      <c r="A12" s="6" t="s">
        <v>16</v>
      </c>
      <c r="B12" s="255" t="s">
        <v>17</v>
      </c>
      <c r="C12" s="255"/>
      <c r="D12" s="255"/>
      <c r="E12" s="255"/>
      <c r="F12" s="255"/>
      <c r="G12" s="255"/>
      <c r="H12" s="255"/>
      <c r="I12" s="255"/>
      <c r="J12" s="7"/>
      <c r="K12" s="7"/>
      <c r="L12" s="7"/>
    </row>
    <row r="13" spans="1:14" ht="15.75" x14ac:dyDescent="0.25">
      <c r="A13" s="6" t="s">
        <v>18</v>
      </c>
      <c r="B13" s="10" t="s">
        <v>19</v>
      </c>
      <c r="C13" s="11"/>
      <c r="D13" s="11"/>
      <c r="E13" s="11"/>
      <c r="F13" s="11"/>
      <c r="G13" s="11"/>
      <c r="H13" s="11"/>
      <c r="I13" s="12"/>
      <c r="J13" s="7"/>
      <c r="K13" s="7"/>
      <c r="L13" s="7"/>
    </row>
    <row r="14" spans="1:14" ht="15.75" x14ac:dyDescent="0.25">
      <c r="A14" s="6" t="s">
        <v>20</v>
      </c>
      <c r="B14" s="10" t="s">
        <v>21</v>
      </c>
      <c r="C14" s="11"/>
      <c r="D14" s="11"/>
      <c r="E14" s="11"/>
      <c r="F14" s="11"/>
      <c r="G14" s="11"/>
      <c r="H14" s="11"/>
      <c r="I14" s="12"/>
      <c r="J14" s="7"/>
      <c r="K14" s="7"/>
      <c r="L14" s="7"/>
    </row>
    <row r="15" spans="1:14" ht="15.75" x14ac:dyDescent="0.25">
      <c r="A15" s="6" t="s">
        <v>22</v>
      </c>
      <c r="B15" s="10" t="s">
        <v>23</v>
      </c>
      <c r="C15" s="11"/>
      <c r="D15" s="11"/>
      <c r="E15" s="11"/>
      <c r="F15" s="11"/>
      <c r="G15" s="11"/>
      <c r="H15" s="11"/>
      <c r="I15" s="12"/>
      <c r="J15" s="7"/>
      <c r="K15" s="7"/>
      <c r="L15" s="7"/>
    </row>
    <row r="16" spans="1:14" ht="15.75" x14ac:dyDescent="0.25">
      <c r="A16" s="6" t="s">
        <v>24</v>
      </c>
      <c r="B16" s="255" t="s">
        <v>9</v>
      </c>
      <c r="C16" s="255"/>
      <c r="D16" s="255"/>
      <c r="E16" s="255"/>
      <c r="F16" s="255"/>
      <c r="G16" s="255"/>
      <c r="H16" s="255"/>
      <c r="I16" s="255"/>
      <c r="J16" s="7"/>
      <c r="K16" s="7"/>
      <c r="L16" s="7"/>
    </row>
    <row r="17" spans="1:12" ht="15.75" x14ac:dyDescent="0.25">
      <c r="A17" s="6" t="s">
        <v>25</v>
      </c>
      <c r="B17" s="255" t="s">
        <v>26</v>
      </c>
      <c r="C17" s="255"/>
      <c r="D17" s="255"/>
      <c r="E17" s="255"/>
      <c r="F17" s="255"/>
      <c r="G17" s="255"/>
      <c r="H17" s="255"/>
      <c r="I17" s="255"/>
      <c r="J17" s="7"/>
      <c r="K17" s="7"/>
      <c r="L17" s="7"/>
    </row>
    <row r="18" spans="1:12" ht="15.75" x14ac:dyDescent="0.25">
      <c r="A18" s="6" t="s">
        <v>27</v>
      </c>
      <c r="B18" s="255" t="s">
        <v>28</v>
      </c>
      <c r="C18" s="255"/>
      <c r="D18" s="255"/>
      <c r="E18" s="255"/>
      <c r="F18" s="255"/>
      <c r="G18" s="255"/>
      <c r="H18" s="255"/>
      <c r="I18" s="255"/>
      <c r="J18" s="7"/>
      <c r="K18" s="7"/>
      <c r="L18" s="7"/>
    </row>
    <row r="19" spans="1:12" ht="15.75" x14ac:dyDescent="0.25">
      <c r="A19" s="6" t="s">
        <v>29</v>
      </c>
      <c r="B19" s="255" t="s">
        <v>30</v>
      </c>
      <c r="C19" s="255"/>
      <c r="D19" s="255"/>
      <c r="E19" s="255"/>
      <c r="F19" s="255"/>
      <c r="G19" s="255"/>
      <c r="H19" s="255"/>
      <c r="I19" s="255"/>
      <c r="J19" s="7"/>
      <c r="K19" s="7"/>
      <c r="L19" s="7"/>
    </row>
    <row r="20" spans="1:12" ht="15.75" x14ac:dyDescent="0.25">
      <c r="A20" s="6" t="s">
        <v>31</v>
      </c>
      <c r="B20" s="255" t="s">
        <v>32</v>
      </c>
      <c r="C20" s="255"/>
      <c r="D20" s="255"/>
      <c r="E20" s="255"/>
      <c r="F20" s="255"/>
      <c r="G20" s="255"/>
      <c r="H20" s="255"/>
      <c r="I20" s="255"/>
      <c r="J20" s="7"/>
      <c r="K20" s="7"/>
      <c r="L20" s="7"/>
    </row>
    <row r="21" spans="1:12" ht="15.75" x14ac:dyDescent="0.25">
      <c r="A21" s="6" t="s">
        <v>33</v>
      </c>
      <c r="B21" s="255" t="s">
        <v>34</v>
      </c>
      <c r="C21" s="255"/>
      <c r="D21" s="255"/>
      <c r="E21" s="255"/>
      <c r="F21" s="255"/>
      <c r="G21" s="255"/>
      <c r="H21" s="255"/>
      <c r="I21" s="255"/>
      <c r="J21" s="7"/>
      <c r="K21" s="7"/>
      <c r="L21" s="7"/>
    </row>
    <row r="22" spans="1:12" ht="15.75" x14ac:dyDescent="0.25">
      <c r="A22" s="6" t="s">
        <v>35</v>
      </c>
      <c r="B22" s="255" t="s">
        <v>36</v>
      </c>
      <c r="C22" s="255"/>
      <c r="D22" s="255"/>
      <c r="E22" s="255"/>
      <c r="F22" s="255"/>
      <c r="G22" s="255"/>
      <c r="H22" s="255"/>
      <c r="I22" s="255"/>
      <c r="J22" s="7"/>
      <c r="K22" s="7"/>
      <c r="L22" s="7"/>
    </row>
    <row r="23" spans="1:12" ht="15.75" x14ac:dyDescent="0.25">
      <c r="A23" s="6" t="s">
        <v>37</v>
      </c>
      <c r="B23" s="255" t="s">
        <v>13</v>
      </c>
      <c r="C23" s="255"/>
      <c r="D23" s="255"/>
      <c r="E23" s="255"/>
      <c r="F23" s="255"/>
      <c r="G23" s="255"/>
      <c r="H23" s="255"/>
      <c r="I23" s="255"/>
      <c r="J23" s="7"/>
      <c r="K23" s="7"/>
      <c r="L23" s="7"/>
    </row>
    <row r="24" spans="1:12" ht="15.75" x14ac:dyDescent="0.25">
      <c r="A24" s="6" t="s">
        <v>38</v>
      </c>
      <c r="B24" s="255" t="s">
        <v>39</v>
      </c>
      <c r="C24" s="255"/>
      <c r="D24" s="255"/>
      <c r="E24" s="255"/>
      <c r="F24" s="255"/>
      <c r="G24" s="255"/>
      <c r="H24" s="255"/>
      <c r="I24" s="255"/>
      <c r="J24" s="7"/>
      <c r="K24" s="7"/>
      <c r="L24" s="7"/>
    </row>
    <row r="25" spans="1:12" ht="15.75" x14ac:dyDescent="0.25">
      <c r="A25" s="6" t="s">
        <v>40</v>
      </c>
      <c r="B25" s="255" t="s">
        <v>41</v>
      </c>
      <c r="C25" s="255"/>
      <c r="D25" s="255"/>
      <c r="E25" s="255"/>
      <c r="F25" s="255"/>
      <c r="G25" s="255"/>
      <c r="H25" s="255"/>
      <c r="I25" s="255"/>
      <c r="J25" s="7"/>
      <c r="K25" s="7"/>
      <c r="L25" s="7"/>
    </row>
    <row r="26" spans="1:12" ht="15.75" x14ac:dyDescent="0.25">
      <c r="A26" s="6" t="s">
        <v>42</v>
      </c>
      <c r="B26" s="255" t="s">
        <v>43</v>
      </c>
      <c r="C26" s="255"/>
      <c r="D26" s="255"/>
      <c r="E26" s="255"/>
      <c r="F26" s="255"/>
      <c r="G26" s="255"/>
      <c r="H26" s="255"/>
      <c r="I26" s="255"/>
      <c r="J26" s="7"/>
      <c r="K26" s="7"/>
      <c r="L26" s="7"/>
    </row>
    <row r="27" spans="1:12" ht="15.75" x14ac:dyDescent="0.25">
      <c r="A27" s="6" t="s">
        <v>44</v>
      </c>
      <c r="B27" s="255" t="s">
        <v>45</v>
      </c>
      <c r="C27" s="255"/>
      <c r="D27" s="255"/>
      <c r="E27" s="255"/>
      <c r="F27" s="255"/>
      <c r="G27" s="255"/>
      <c r="H27" s="255"/>
      <c r="I27" s="255"/>
      <c r="J27" s="7"/>
      <c r="K27" s="7"/>
      <c r="L27" s="7"/>
    </row>
    <row r="28" spans="1:12" ht="15.75" x14ac:dyDescent="0.25">
      <c r="A28" s="6" t="s">
        <v>46</v>
      </c>
      <c r="B28" s="255" t="s">
        <v>47</v>
      </c>
      <c r="C28" s="255"/>
      <c r="D28" s="255"/>
      <c r="E28" s="255"/>
      <c r="F28" s="255"/>
      <c r="G28" s="255"/>
      <c r="H28" s="255"/>
      <c r="I28" s="255"/>
      <c r="J28" s="7"/>
      <c r="K28" s="7"/>
      <c r="L28" s="7"/>
    </row>
    <row r="29" spans="1:12" ht="15.75" x14ac:dyDescent="0.25">
      <c r="A29" s="6" t="s">
        <v>48</v>
      </c>
      <c r="B29" s="255" t="s">
        <v>17</v>
      </c>
      <c r="C29" s="255"/>
      <c r="D29" s="255"/>
      <c r="E29" s="255"/>
      <c r="F29" s="255"/>
      <c r="G29" s="255"/>
      <c r="H29" s="255"/>
      <c r="I29" s="255"/>
      <c r="J29" s="7"/>
      <c r="K29" s="7"/>
      <c r="L29" s="7"/>
    </row>
    <row r="30" spans="1:12" ht="15.75" x14ac:dyDescent="0.25">
      <c r="A30" s="6" t="s">
        <v>49</v>
      </c>
      <c r="B30" s="255" t="s">
        <v>50</v>
      </c>
      <c r="C30" s="255"/>
      <c r="D30" s="255"/>
      <c r="E30" s="255"/>
      <c r="F30" s="255"/>
      <c r="G30" s="255"/>
      <c r="H30" s="255"/>
      <c r="I30" s="255"/>
      <c r="J30" s="7"/>
      <c r="K30" s="7"/>
      <c r="L30" s="7"/>
    </row>
    <row r="31" spans="1:12" ht="15.75" x14ac:dyDescent="0.25">
      <c r="A31" s="6" t="s">
        <v>51</v>
      </c>
      <c r="B31" s="255" t="s">
        <v>26</v>
      </c>
      <c r="C31" s="255"/>
      <c r="D31" s="255"/>
      <c r="E31" s="255"/>
      <c r="F31" s="255"/>
      <c r="G31" s="255"/>
      <c r="H31" s="255"/>
      <c r="I31" s="255"/>
      <c r="J31" s="7"/>
      <c r="K31" s="7"/>
      <c r="L31" s="7"/>
    </row>
    <row r="32" spans="1:12" ht="15.75" x14ac:dyDescent="0.25">
      <c r="A32" s="6" t="s">
        <v>52</v>
      </c>
      <c r="B32" s="255" t="s">
        <v>9</v>
      </c>
      <c r="C32" s="255"/>
      <c r="D32" s="255"/>
      <c r="E32" s="255"/>
      <c r="F32" s="255"/>
      <c r="G32" s="255"/>
      <c r="H32" s="255"/>
      <c r="I32" s="255"/>
      <c r="J32" s="7"/>
      <c r="K32" s="7"/>
      <c r="L32" s="7"/>
    </row>
  </sheetData>
  <mergeCells count="26">
    <mergeCell ref="A4:I4"/>
    <mergeCell ref="B5:I5"/>
    <mergeCell ref="B6:I6"/>
    <mergeCell ref="B7:I7"/>
    <mergeCell ref="B8:I8"/>
    <mergeCell ref="B9:I9"/>
    <mergeCell ref="B10:I10"/>
    <mergeCell ref="B11:I11"/>
    <mergeCell ref="B12:I12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32:I32"/>
    <mergeCell ref="B27:I27"/>
    <mergeCell ref="B28:I28"/>
    <mergeCell ref="B29:I29"/>
    <mergeCell ref="B30:I30"/>
    <mergeCell ref="B31:I31"/>
  </mergeCells>
  <hyperlinks>
    <hyperlink ref="A5" location="'Q1'!A1" display="Quadre I-2.1." xr:uid="{00000000-0004-0000-0000-000000000000}"/>
    <hyperlink ref="A6" location="'Q2'!A1" display="Quadre I-2.2. " xr:uid="{00000000-0004-0000-0000-000001000000}"/>
    <hyperlink ref="A7" location="'Q3'!A1" display="Quadre I-2.3." xr:uid="{00000000-0004-0000-0000-000002000000}"/>
    <hyperlink ref="A8" location="'Q4'!A1" display="Quadre I-2.4." xr:uid="{00000000-0004-0000-0000-000003000000}"/>
    <hyperlink ref="A9" location="'Q5'!A1" display="Quadre I-2.5." xr:uid="{00000000-0004-0000-0000-000004000000}"/>
    <hyperlink ref="A10" location="'Q6'!A1" display="Quadre I-2.6." xr:uid="{00000000-0004-0000-0000-000005000000}"/>
    <hyperlink ref="A11" location="'Q7'!A1" display="Quadre I-2.7. " xr:uid="{00000000-0004-0000-0000-000006000000}"/>
    <hyperlink ref="A12" location="'Q8'!A1" display="Quadre I-2.8." xr:uid="{00000000-0004-0000-0000-000007000000}"/>
    <hyperlink ref="A13" location="'Q9'!A1" display="Quadre I-2.9." xr:uid="{00000000-0004-0000-0000-000008000000}"/>
    <hyperlink ref="A14" location="'Q10'!A1" display="Quadre I-2.10." xr:uid="{00000000-0004-0000-0000-000009000000}"/>
    <hyperlink ref="A15" location="'Q11'!A1" display="Quadre I-2.11. " xr:uid="{00000000-0004-0000-0000-00000A000000}"/>
    <hyperlink ref="A16" location="'Q12'!A1" display="Quadre I-2.12. " xr:uid="{00000000-0004-0000-0000-00000B000000}"/>
    <hyperlink ref="A17" location="'Q13'!A1" display="Quadre I-2.13." xr:uid="{00000000-0004-0000-0000-00000C000000}"/>
    <hyperlink ref="A18" location="'Q14'!A1" display="Quadre I-2.14. " xr:uid="{00000000-0004-0000-0000-00000D000000}"/>
    <hyperlink ref="A19" location="'AG1 '!A1" display="Gràfic AI-2.1." xr:uid="{00000000-0004-0000-0000-00000E000000}"/>
    <hyperlink ref="A20" location="'AQ1'!A1" display="Quadre IA-2.1." xr:uid="{00000000-0004-0000-0000-00000F000000}"/>
    <hyperlink ref="A21" location="'AQ2'!A1" display="Quadre IA-2.2." xr:uid="{00000000-0004-0000-0000-000010000000}"/>
    <hyperlink ref="A22" location="'AQ3'!A1" display="Quadre IA-2.3." xr:uid="{00000000-0004-0000-0000-000011000000}"/>
    <hyperlink ref="A23" location="'AQ4'!A1" display="Quadre IA-2.4." xr:uid="{00000000-0004-0000-0000-000012000000}"/>
    <hyperlink ref="A24" location="'AG2 '!A1" display="Gràfic AI-2.2." xr:uid="{00000000-0004-0000-0000-000013000000}"/>
    <hyperlink ref="A25" location="'AG3'!A1" display="Gràfic AI-2.3." xr:uid="{00000000-0004-0000-0000-000014000000}"/>
    <hyperlink ref="A26" location="'AQ5'!A1" display="Quadre IA-2.5." xr:uid="{00000000-0004-0000-0000-000015000000}"/>
    <hyperlink ref="A27" location="'AQ6'!A1" display="Quadre IA-2.6." xr:uid="{00000000-0004-0000-0000-000016000000}"/>
    <hyperlink ref="A28" location="'AQ7'!A1" display="Quadre IA-2.7." xr:uid="{00000000-0004-0000-0000-000017000000}"/>
    <hyperlink ref="A29" location="'AQ8'!A1" display="Quadre IA-2.8." xr:uid="{00000000-0004-0000-0000-000018000000}"/>
    <hyperlink ref="A30" location="'AQ9'!A1" display="Quadre IA-2.9." xr:uid="{00000000-0004-0000-0000-000019000000}"/>
    <hyperlink ref="A31" location="'AQ10'!A1" display="Quadre IA-2.10." xr:uid="{00000000-0004-0000-0000-00001A000000}"/>
    <hyperlink ref="A32" location="'AQ11'!A1" display="Quadre IA-2.11." xr:uid="{00000000-0004-0000-0000-00001B000000}"/>
  </hyperlink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MJ19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29.42578125" style="60" customWidth="1"/>
    <col min="2" max="6" width="11" style="60"/>
    <col min="7" max="7" width="8.42578125" style="60" customWidth="1"/>
    <col min="8" max="1024" width="11" style="60"/>
  </cols>
  <sheetData>
    <row r="1" spans="1:9" ht="11.25" customHeight="1" x14ac:dyDescent="0.2">
      <c r="A1" s="268" t="s">
        <v>140</v>
      </c>
      <c r="B1" s="268"/>
      <c r="C1" s="268"/>
      <c r="D1" s="268"/>
      <c r="E1" s="268"/>
      <c r="F1" s="268"/>
      <c r="G1" s="268"/>
    </row>
    <row r="2" spans="1:9" ht="11.25" customHeight="1" x14ac:dyDescent="0.2">
      <c r="A2" s="269"/>
      <c r="B2" s="270">
        <v>2016</v>
      </c>
      <c r="C2" s="270">
        <v>2017</v>
      </c>
      <c r="D2" s="270">
        <v>2018</v>
      </c>
      <c r="E2" s="270">
        <v>2019</v>
      </c>
      <c r="F2" s="270">
        <v>2020</v>
      </c>
      <c r="G2" s="271" t="s">
        <v>141</v>
      </c>
      <c r="I2" s="50"/>
    </row>
    <row r="3" spans="1:9" x14ac:dyDescent="0.2">
      <c r="A3" s="269"/>
      <c r="B3" s="270"/>
      <c r="C3" s="270"/>
      <c r="D3" s="270"/>
      <c r="E3" s="270"/>
      <c r="F3" s="270"/>
      <c r="G3" s="271" t="s">
        <v>142</v>
      </c>
      <c r="I3" s="50"/>
    </row>
    <row r="4" spans="1:9" s="1" customFormat="1" ht="11.25" x14ac:dyDescent="0.2">
      <c r="A4" s="83" t="s">
        <v>143</v>
      </c>
      <c r="B4" s="107">
        <v>5412.7910000000102</v>
      </c>
      <c r="C4" s="107">
        <v>6961.7440099999903</v>
      </c>
      <c r="D4" s="107">
        <v>6275.6716200000001</v>
      </c>
      <c r="E4" s="107">
        <v>5642.6495400000003</v>
      </c>
      <c r="F4" s="107">
        <v>2195.9676899999999</v>
      </c>
      <c r="G4" s="119">
        <f t="shared" ref="G4:G16" si="0">(F4-E4)/E4</f>
        <v>-0.61082685103282175</v>
      </c>
      <c r="I4" s="40"/>
    </row>
    <row r="5" spans="1:9" x14ac:dyDescent="0.2">
      <c r="A5" s="83" t="s">
        <v>144</v>
      </c>
      <c r="B5" s="120">
        <v>8853.3451600000008</v>
      </c>
      <c r="C5" s="120">
        <v>8260.4982199999995</v>
      </c>
      <c r="D5" s="120">
        <v>7594.3226199999999</v>
      </c>
      <c r="E5" s="120">
        <v>6713.2102999999997</v>
      </c>
      <c r="F5" s="120">
        <v>3448.3666699999999</v>
      </c>
      <c r="G5" s="119">
        <f t="shared" si="0"/>
        <v>-0.48633120133298968</v>
      </c>
      <c r="I5" s="64"/>
    </row>
    <row r="6" spans="1:9" x14ac:dyDescent="0.2">
      <c r="A6" s="83" t="s">
        <v>145</v>
      </c>
      <c r="B6" s="120">
        <v>1405.6454799999999</v>
      </c>
      <c r="C6" s="120">
        <v>2210.1532200000001</v>
      </c>
      <c r="D6" s="120">
        <v>2591.8160400000002</v>
      </c>
      <c r="E6" s="120">
        <v>4160.3250699999999</v>
      </c>
      <c r="F6" s="120">
        <v>1576.1349299999999</v>
      </c>
      <c r="G6" s="119">
        <f t="shared" si="0"/>
        <v>-0.62115101500950731</v>
      </c>
      <c r="I6" s="64"/>
    </row>
    <row r="7" spans="1:9" x14ac:dyDescent="0.2">
      <c r="A7" s="83" t="s">
        <v>85</v>
      </c>
      <c r="B7" s="107">
        <v>5.2275600000000004</v>
      </c>
      <c r="C7" s="107">
        <v>16.42839</v>
      </c>
      <c r="D7" s="107">
        <v>17.928730000000002</v>
      </c>
      <c r="E7" s="107">
        <v>10.45241</v>
      </c>
      <c r="F7" s="107">
        <v>20.940460000000002</v>
      </c>
      <c r="G7" s="119">
        <f t="shared" si="0"/>
        <v>1.0034097399547091</v>
      </c>
    </row>
    <row r="8" spans="1:9" x14ac:dyDescent="0.2">
      <c r="A8" s="83" t="s">
        <v>146</v>
      </c>
      <c r="B8" s="120">
        <v>28400.801289999999</v>
      </c>
      <c r="C8" s="120">
        <v>31408.244299999998</v>
      </c>
      <c r="D8" s="120">
        <v>32193.650819999999</v>
      </c>
      <c r="E8" s="120">
        <v>43381.179790000002</v>
      </c>
      <c r="F8" s="120">
        <v>33457.839319999999</v>
      </c>
      <c r="G8" s="119">
        <f t="shared" si="0"/>
        <v>-0.22874759326595073</v>
      </c>
    </row>
    <row r="9" spans="1:9" x14ac:dyDescent="0.2">
      <c r="A9" s="83" t="s">
        <v>147</v>
      </c>
      <c r="B9" s="120">
        <v>1628.9006199999999</v>
      </c>
      <c r="C9" s="120">
        <v>1809.17363</v>
      </c>
      <c r="D9" s="120">
        <v>1953.09347</v>
      </c>
      <c r="E9" s="120">
        <v>1466.23155</v>
      </c>
      <c r="F9" s="120">
        <v>460.92908</v>
      </c>
      <c r="G9" s="119">
        <f t="shared" si="0"/>
        <v>-0.68563691048661446</v>
      </c>
    </row>
    <row r="10" spans="1:9" x14ac:dyDescent="0.2">
      <c r="A10" s="83" t="s">
        <v>148</v>
      </c>
      <c r="B10" s="107">
        <v>6384.6942399999998</v>
      </c>
      <c r="C10" s="107">
        <v>7835.6102300000002</v>
      </c>
      <c r="D10" s="107">
        <v>8250.2499599999992</v>
      </c>
      <c r="E10" s="107">
        <v>9075.7486399999907</v>
      </c>
      <c r="F10" s="107">
        <v>4326.9796399999996</v>
      </c>
      <c r="G10" s="119">
        <f t="shared" si="0"/>
        <v>-0.52323716625100314</v>
      </c>
    </row>
    <row r="11" spans="1:9" x14ac:dyDescent="0.2">
      <c r="A11" s="83" t="s">
        <v>149</v>
      </c>
      <c r="B11" s="120">
        <v>10948.46009</v>
      </c>
      <c r="C11" s="120">
        <v>12424.17181</v>
      </c>
      <c r="D11" s="120">
        <v>12123.83642</v>
      </c>
      <c r="E11" s="120">
        <v>12390.61586</v>
      </c>
      <c r="F11" s="120">
        <v>9161.7651900000001</v>
      </c>
      <c r="G11" s="119">
        <f t="shared" si="0"/>
        <v>-0.26058839257728389</v>
      </c>
    </row>
    <row r="12" spans="1:9" x14ac:dyDescent="0.2">
      <c r="A12" s="83" t="s">
        <v>150</v>
      </c>
      <c r="B12" s="120">
        <v>1546.4291499999999</v>
      </c>
      <c r="C12" s="120">
        <v>1909.3924400000001</v>
      </c>
      <c r="D12" s="120">
        <v>1595.4179200000001</v>
      </c>
      <c r="E12" s="120">
        <v>1491.94686</v>
      </c>
      <c r="F12" s="120">
        <v>268.24428999999998</v>
      </c>
      <c r="G12" s="119">
        <f t="shared" si="0"/>
        <v>-0.82020519819318494</v>
      </c>
    </row>
    <row r="13" spans="1:9" x14ac:dyDescent="0.2">
      <c r="A13" s="83" t="s">
        <v>151</v>
      </c>
      <c r="B13" s="107">
        <v>1045.7169200000001</v>
      </c>
      <c r="C13" s="107">
        <v>772.36977000000002</v>
      </c>
      <c r="D13" s="107">
        <v>916.03427999999997</v>
      </c>
      <c r="E13" s="107">
        <v>1052.2455199999999</v>
      </c>
      <c r="F13" s="107">
        <v>777.82144000000005</v>
      </c>
      <c r="G13" s="119">
        <f t="shared" si="0"/>
        <v>-0.26079852542399029</v>
      </c>
    </row>
    <row r="14" spans="1:9" x14ac:dyDescent="0.2">
      <c r="A14" s="83" t="s">
        <v>152</v>
      </c>
      <c r="B14" s="120">
        <v>5.4197100000000002</v>
      </c>
      <c r="C14" s="120">
        <v>226.96090000000001</v>
      </c>
      <c r="D14" s="120">
        <v>198.44718</v>
      </c>
      <c r="E14" s="120">
        <v>164.55715000000001</v>
      </c>
      <c r="F14" s="120">
        <v>103.56569</v>
      </c>
      <c r="G14" s="119">
        <f t="shared" si="0"/>
        <v>-0.37063998738432213</v>
      </c>
    </row>
    <row r="15" spans="1:9" x14ac:dyDescent="0.2">
      <c r="A15" s="83" t="s">
        <v>153</v>
      </c>
      <c r="B15" s="120">
        <v>13.117380000000001</v>
      </c>
      <c r="C15" s="120">
        <v>26.889340000000001</v>
      </c>
      <c r="D15" s="120">
        <v>15.76346</v>
      </c>
      <c r="E15" s="120">
        <v>6.3531300000000002</v>
      </c>
      <c r="F15" s="120">
        <v>60.64629</v>
      </c>
      <c r="G15" s="119">
        <f t="shared" si="0"/>
        <v>8.5458915526677401</v>
      </c>
    </row>
    <row r="16" spans="1:9" ht="15" customHeight="1" x14ac:dyDescent="0.2">
      <c r="A16" s="118" t="s">
        <v>154</v>
      </c>
      <c r="B16" s="121">
        <f>SUM(B4:B15)</f>
        <v>65650.548600000009</v>
      </c>
      <c r="C16" s="121">
        <f>SUM(C4:C15)</f>
        <v>73861.636259999985</v>
      </c>
      <c r="D16" s="121">
        <f>SUM(D4:D15)</f>
        <v>73726.23252000002</v>
      </c>
      <c r="E16" s="121">
        <f>SUM(E4:E15)</f>
        <v>85555.515819999986</v>
      </c>
      <c r="F16" s="121">
        <f>SUM(F4:F15)</f>
        <v>55859.200689999998</v>
      </c>
      <c r="G16" s="122">
        <f t="shared" si="0"/>
        <v>-0.34709994844140712</v>
      </c>
    </row>
    <row r="17" spans="1:7" x14ac:dyDescent="0.2">
      <c r="A17" s="258" t="s">
        <v>155</v>
      </c>
      <c r="B17" s="258"/>
      <c r="C17" s="258"/>
      <c r="D17" s="258"/>
      <c r="E17" s="258"/>
      <c r="F17" s="258"/>
      <c r="G17" s="258"/>
    </row>
    <row r="19" spans="1:7" ht="26.25" customHeight="1" x14ac:dyDescent="0.2"/>
  </sheetData>
  <mergeCells count="9">
    <mergeCell ref="A17:G17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AMJ19"/>
  <sheetViews>
    <sheetView zoomScaleNormal="100" workbookViewId="0">
      <selection activeCell="B25" sqref="B25"/>
    </sheetView>
  </sheetViews>
  <sheetFormatPr baseColWidth="10" defaultColWidth="11" defaultRowHeight="12.75" x14ac:dyDescent="0.2"/>
  <cols>
    <col min="1" max="1" width="36.28515625" style="1" customWidth="1"/>
    <col min="2" max="7" width="10.85546875" style="1" customWidth="1"/>
    <col min="8" max="1024" width="11" style="1"/>
  </cols>
  <sheetData>
    <row r="1" spans="1:10" x14ac:dyDescent="0.2">
      <c r="A1" s="257" t="s">
        <v>156</v>
      </c>
      <c r="B1" s="257"/>
      <c r="C1" s="257"/>
      <c r="D1" s="257"/>
      <c r="E1" s="257"/>
      <c r="F1" s="257"/>
      <c r="G1" s="257"/>
    </row>
    <row r="2" spans="1:10" x14ac:dyDescent="0.2">
      <c r="A2" s="123"/>
      <c r="B2" s="272">
        <v>2019</v>
      </c>
      <c r="C2" s="272"/>
      <c r="D2" s="272"/>
      <c r="E2" s="272">
        <v>2020</v>
      </c>
      <c r="F2" s="272"/>
      <c r="G2" s="272"/>
      <c r="J2" s="124"/>
    </row>
    <row r="3" spans="1:10" ht="33.75" x14ac:dyDescent="0.2">
      <c r="A3" s="125" t="s">
        <v>157</v>
      </c>
      <c r="B3" s="126" t="s">
        <v>158</v>
      </c>
      <c r="C3" s="126" t="s">
        <v>159</v>
      </c>
      <c r="D3" s="127" t="s">
        <v>160</v>
      </c>
      <c r="E3" s="126" t="s">
        <v>158</v>
      </c>
      <c r="F3" s="126" t="s">
        <v>159</v>
      </c>
      <c r="G3" s="127" t="s">
        <v>160</v>
      </c>
    </row>
    <row r="4" spans="1:10" x14ac:dyDescent="0.2">
      <c r="A4" s="70" t="s">
        <v>161</v>
      </c>
      <c r="B4" s="128">
        <v>7592.46</v>
      </c>
      <c r="C4" s="129">
        <v>24.337499999999999</v>
      </c>
      <c r="D4" s="84">
        <f>B4*C4</f>
        <v>184781.49524999998</v>
      </c>
      <c r="E4" s="130">
        <v>6984.25</v>
      </c>
      <c r="F4" s="131">
        <v>24.46</v>
      </c>
      <c r="G4" s="84">
        <f>E4*F4</f>
        <v>170834.755</v>
      </c>
    </row>
    <row r="5" spans="1:10" x14ac:dyDescent="0.2">
      <c r="A5" s="70" t="s">
        <v>162</v>
      </c>
      <c r="B5" s="128">
        <v>582.16999999999996</v>
      </c>
      <c r="C5" s="129">
        <v>97.125</v>
      </c>
      <c r="D5" s="84">
        <f>B5*C5</f>
        <v>56543.261249999996</v>
      </c>
      <c r="E5" s="130">
        <v>528.20000000000005</v>
      </c>
      <c r="F5" s="129">
        <v>97.62</v>
      </c>
      <c r="G5" s="84">
        <f>E5*F5</f>
        <v>51562.884000000005</v>
      </c>
    </row>
    <row r="6" spans="1:10" x14ac:dyDescent="0.2">
      <c r="A6" s="70" t="s">
        <v>163</v>
      </c>
      <c r="B6" s="128">
        <v>1038.0899999999999</v>
      </c>
      <c r="C6" s="129">
        <v>85</v>
      </c>
      <c r="D6" s="84">
        <f>B6*C6</f>
        <v>88237.65</v>
      </c>
      <c r="E6" s="130">
        <v>750.96</v>
      </c>
      <c r="F6" s="129">
        <v>85.42</v>
      </c>
      <c r="G6" s="84">
        <f>E6*F6</f>
        <v>64147.003200000006</v>
      </c>
    </row>
    <row r="7" spans="1:10" x14ac:dyDescent="0.2">
      <c r="A7" s="70" t="s">
        <v>164</v>
      </c>
      <c r="B7" s="132">
        <v>125.28</v>
      </c>
      <c r="C7" s="129">
        <v>34.840000000000003</v>
      </c>
      <c r="D7" s="84">
        <f>B7*C7</f>
        <v>4364.7552000000005</v>
      </c>
      <c r="E7" s="132">
        <v>30.97</v>
      </c>
      <c r="F7" s="129">
        <v>35.01</v>
      </c>
      <c r="G7" s="84">
        <f>E7*F7</f>
        <v>1084.2596999999998</v>
      </c>
    </row>
    <row r="8" spans="1:10" x14ac:dyDescent="0.2">
      <c r="A8" s="70" t="s">
        <v>165</v>
      </c>
      <c r="B8" s="133">
        <f>SUM(B4:B7)</f>
        <v>9338</v>
      </c>
      <c r="C8" s="84"/>
      <c r="D8" s="133">
        <f>SUM(D4:D7)</f>
        <v>333927.16169999994</v>
      </c>
      <c r="E8" s="84">
        <f>SUM(E4:E7)</f>
        <v>8294.3799999999992</v>
      </c>
      <c r="F8" s="84"/>
      <c r="G8" s="133">
        <f>SUM(G4:G7)</f>
        <v>287628.9019</v>
      </c>
    </row>
    <row r="9" spans="1:10" s="135" customFormat="1" ht="22.5" x14ac:dyDescent="0.2">
      <c r="A9" s="125" t="s">
        <v>166</v>
      </c>
      <c r="B9" s="134" t="s">
        <v>167</v>
      </c>
      <c r="C9" s="134" t="s">
        <v>168</v>
      </c>
      <c r="D9" s="134" t="s">
        <v>160</v>
      </c>
      <c r="E9" s="134" t="s">
        <v>167</v>
      </c>
      <c r="F9" s="134" t="s">
        <v>168</v>
      </c>
      <c r="G9" s="134" t="s">
        <v>160</v>
      </c>
    </row>
    <row r="10" spans="1:10" x14ac:dyDescent="0.2">
      <c r="A10" s="70" t="s">
        <v>161</v>
      </c>
      <c r="B10" s="130">
        <v>15184.92</v>
      </c>
      <c r="C10" s="129">
        <v>125</v>
      </c>
      <c r="D10" s="84">
        <f>B10*C10</f>
        <v>1898115</v>
      </c>
      <c r="E10" s="136">
        <v>12419.1</v>
      </c>
      <c r="F10" s="137">
        <v>125.62</v>
      </c>
      <c r="G10" s="84">
        <f>E10*F10</f>
        <v>1560087.3420000002</v>
      </c>
    </row>
    <row r="11" spans="1:10" x14ac:dyDescent="0.2">
      <c r="A11" s="138" t="s">
        <v>169</v>
      </c>
      <c r="B11" s="130">
        <v>704.62</v>
      </c>
      <c r="C11" s="129">
        <v>167.88766788766799</v>
      </c>
      <c r="D11" s="84">
        <f>B11*C11</f>
        <v>118297.00854700862</v>
      </c>
      <c r="E11" s="136">
        <v>668.34</v>
      </c>
      <c r="F11" s="137">
        <v>168.73</v>
      </c>
      <c r="G11" s="84">
        <f>E11*F11</f>
        <v>112769.0082</v>
      </c>
    </row>
    <row r="12" spans="1:10" x14ac:dyDescent="0.2">
      <c r="A12" s="70" t="s">
        <v>163</v>
      </c>
      <c r="B12" s="130">
        <v>1193.01</v>
      </c>
      <c r="C12" s="129">
        <v>187.55328218243801</v>
      </c>
      <c r="D12" s="84">
        <f>B12*C12</f>
        <v>223752.94117647037</v>
      </c>
      <c r="E12" s="136">
        <v>876.92</v>
      </c>
      <c r="F12" s="137">
        <v>188.49</v>
      </c>
      <c r="G12" s="84">
        <f>E12*F12</f>
        <v>165290.6508</v>
      </c>
    </row>
    <row r="13" spans="1:10" x14ac:dyDescent="0.2">
      <c r="A13" s="70" t="s">
        <v>164</v>
      </c>
      <c r="B13" s="132">
        <v>246.55</v>
      </c>
      <c r="C13" s="129">
        <v>141.296156744537</v>
      </c>
      <c r="D13" s="84">
        <f>B13*C13</f>
        <v>34836.567445365596</v>
      </c>
      <c r="E13" s="139">
        <v>61.35</v>
      </c>
      <c r="F13" s="137">
        <v>142.01</v>
      </c>
      <c r="G13" s="84">
        <f>E13*F13</f>
        <v>8712.3135000000002</v>
      </c>
    </row>
    <row r="14" spans="1:10" x14ac:dyDescent="0.2">
      <c r="A14" s="70" t="s">
        <v>170</v>
      </c>
      <c r="B14" s="133">
        <f>SUM(B10:B13)</f>
        <v>17329.099999999999</v>
      </c>
      <c r="C14" s="84"/>
      <c r="D14" s="133">
        <f>SUM(D10:D13)</f>
        <v>2275001.5171688446</v>
      </c>
      <c r="E14" s="84">
        <f>SUM(E10:E13)</f>
        <v>14025.710000000001</v>
      </c>
      <c r="F14" s="84"/>
      <c r="G14" s="133">
        <f>SUM(G10:G13)</f>
        <v>1846859.3145000001</v>
      </c>
    </row>
    <row r="15" spans="1:10" s="135" customFormat="1" ht="22.5" x14ac:dyDescent="0.2">
      <c r="A15" s="125" t="s">
        <v>171</v>
      </c>
      <c r="B15" s="134" t="s">
        <v>172</v>
      </c>
      <c r="C15" s="134" t="s">
        <v>173</v>
      </c>
      <c r="D15" s="134" t="s">
        <v>160</v>
      </c>
      <c r="E15" s="134" t="s">
        <v>172</v>
      </c>
      <c r="F15" s="134" t="s">
        <v>173</v>
      </c>
      <c r="G15" s="134" t="s">
        <v>160</v>
      </c>
    </row>
    <row r="16" spans="1:10" x14ac:dyDescent="0.2">
      <c r="A16" s="140" t="s">
        <v>174</v>
      </c>
      <c r="B16" s="141">
        <v>376433.96</v>
      </c>
      <c r="C16" s="142">
        <v>24.23</v>
      </c>
      <c r="D16" s="143">
        <f>C16*B16</f>
        <v>9120994.8508000001</v>
      </c>
      <c r="E16" s="144">
        <v>376433.96</v>
      </c>
      <c r="F16" s="145">
        <v>24.23</v>
      </c>
      <c r="G16" s="144">
        <v>9120994.8508000001</v>
      </c>
    </row>
    <row r="17" spans="1:7" x14ac:dyDescent="0.2">
      <c r="A17" s="146" t="s">
        <v>175</v>
      </c>
      <c r="B17" s="147"/>
      <c r="C17" s="148"/>
      <c r="D17" s="149"/>
      <c r="E17" s="150"/>
      <c r="F17" s="151"/>
      <c r="G17" s="152">
        <f>G8+G14+G16</f>
        <v>11255483.067200001</v>
      </c>
    </row>
    <row r="18" spans="1:7" x14ac:dyDescent="0.2">
      <c r="A18" s="258" t="s">
        <v>176</v>
      </c>
      <c r="B18" s="258"/>
      <c r="C18" s="258"/>
      <c r="D18" s="258"/>
      <c r="E18" s="258"/>
      <c r="F18" s="258"/>
      <c r="G18" s="258"/>
    </row>
    <row r="19" spans="1:7" x14ac:dyDescent="0.2">
      <c r="A19" s="254" t="s">
        <v>586</v>
      </c>
    </row>
  </sheetData>
  <mergeCells count="4">
    <mergeCell ref="A1:G1"/>
    <mergeCell ref="B2:D2"/>
    <mergeCell ref="E2:G2"/>
    <mergeCell ref="A18:G18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AMJ18"/>
  <sheetViews>
    <sheetView zoomScaleNormal="100" workbookViewId="0">
      <selection sqref="A1:C1"/>
    </sheetView>
  </sheetViews>
  <sheetFormatPr baseColWidth="10" defaultColWidth="11" defaultRowHeight="12.75" x14ac:dyDescent="0.2"/>
  <cols>
    <col min="1" max="1" width="29.42578125" style="60" customWidth="1"/>
    <col min="2" max="1024" width="11" style="60"/>
  </cols>
  <sheetData>
    <row r="1" spans="1:5" ht="21.75" customHeight="1" x14ac:dyDescent="0.2">
      <c r="A1" s="273" t="s">
        <v>177</v>
      </c>
      <c r="B1" s="273"/>
      <c r="C1" s="273"/>
      <c r="E1" s="50"/>
    </row>
    <row r="2" spans="1:5" x14ac:dyDescent="0.2">
      <c r="A2" s="68"/>
      <c r="B2" s="68" t="s">
        <v>178</v>
      </c>
      <c r="C2" s="68" t="s">
        <v>179</v>
      </c>
      <c r="E2" s="50"/>
    </row>
    <row r="3" spans="1:5" x14ac:dyDescent="0.2">
      <c r="A3" s="70" t="s">
        <v>180</v>
      </c>
      <c r="B3" s="51">
        <v>25304.84418</v>
      </c>
      <c r="C3" s="153">
        <f t="shared" ref="C3:C16" si="0">B3/$B$17</f>
        <v>0.45301121153583057</v>
      </c>
      <c r="E3" s="104"/>
    </row>
    <row r="4" spans="1:5" x14ac:dyDescent="0.2">
      <c r="A4" s="70" t="s">
        <v>181</v>
      </c>
      <c r="B4" s="51">
        <v>9087.8469100000002</v>
      </c>
      <c r="C4" s="153">
        <f t="shared" si="0"/>
        <v>0.16269203278497543</v>
      </c>
      <c r="E4" s="64"/>
    </row>
    <row r="5" spans="1:5" x14ac:dyDescent="0.2">
      <c r="A5" s="70" t="s">
        <v>182</v>
      </c>
      <c r="B5" s="51">
        <v>3134.4091100000001</v>
      </c>
      <c r="C5" s="153">
        <f t="shared" si="0"/>
        <v>5.6112673852870353E-2</v>
      </c>
      <c r="E5" s="64"/>
    </row>
    <row r="6" spans="1:5" x14ac:dyDescent="0.2">
      <c r="A6" s="70" t="s">
        <v>183</v>
      </c>
      <c r="B6" s="51">
        <v>2886.95543</v>
      </c>
      <c r="C6" s="153">
        <f t="shared" si="0"/>
        <v>5.1682720023539963E-2</v>
      </c>
      <c r="E6" s="64"/>
    </row>
    <row r="7" spans="1:5" x14ac:dyDescent="0.2">
      <c r="A7" s="70" t="s">
        <v>184</v>
      </c>
      <c r="B7" s="51">
        <v>2490.3621400000002</v>
      </c>
      <c r="C7" s="153">
        <f t="shared" si="0"/>
        <v>4.4582845963383598E-2</v>
      </c>
    </row>
    <row r="8" spans="1:5" x14ac:dyDescent="0.2">
      <c r="A8" s="60" t="s">
        <v>185</v>
      </c>
      <c r="B8" s="51">
        <v>2056.5068200000001</v>
      </c>
      <c r="C8" s="153">
        <f t="shared" si="0"/>
        <v>3.6815901312532734E-2</v>
      </c>
    </row>
    <row r="9" spans="1:5" x14ac:dyDescent="0.2">
      <c r="A9" s="70" t="s">
        <v>186</v>
      </c>
      <c r="B9" s="51">
        <v>1879.5927999999999</v>
      </c>
      <c r="C9" s="153">
        <f t="shared" si="0"/>
        <v>3.3648759323125936E-2</v>
      </c>
    </row>
    <row r="10" spans="1:5" x14ac:dyDescent="0.2">
      <c r="A10" s="70" t="s">
        <v>187</v>
      </c>
      <c r="B10" s="51">
        <v>1217.8529599999999</v>
      </c>
      <c r="C10" s="153">
        <f t="shared" si="0"/>
        <v>2.1802190954336768E-2</v>
      </c>
    </row>
    <row r="11" spans="1:5" x14ac:dyDescent="0.2">
      <c r="A11" s="70" t="s">
        <v>188</v>
      </c>
      <c r="B11" s="51">
        <v>1175.3540800000001</v>
      </c>
      <c r="C11" s="153">
        <f t="shared" si="0"/>
        <v>2.1041369469692643E-2</v>
      </c>
    </row>
    <row r="12" spans="1:5" x14ac:dyDescent="0.2">
      <c r="A12" s="70" t="s">
        <v>189</v>
      </c>
      <c r="B12" s="51">
        <v>869.86933999999997</v>
      </c>
      <c r="C12" s="153">
        <f t="shared" si="0"/>
        <v>1.5572534681036448E-2</v>
      </c>
    </row>
    <row r="13" spans="1:5" x14ac:dyDescent="0.2">
      <c r="A13" s="70" t="s">
        <v>190</v>
      </c>
      <c r="B13" s="51">
        <v>819.13642000000004</v>
      </c>
      <c r="C13" s="153">
        <f t="shared" si="0"/>
        <v>1.4664306146196668E-2</v>
      </c>
    </row>
    <row r="14" spans="1:5" x14ac:dyDescent="0.2">
      <c r="A14" s="70" t="s">
        <v>191</v>
      </c>
      <c r="B14" s="51">
        <v>565.28246999999999</v>
      </c>
      <c r="C14" s="153">
        <f t="shared" si="0"/>
        <v>1.0119773699182162E-2</v>
      </c>
    </row>
    <row r="15" spans="1:5" x14ac:dyDescent="0.2">
      <c r="A15" s="70" t="s">
        <v>192</v>
      </c>
      <c r="B15" s="51">
        <v>549.34770000000003</v>
      </c>
      <c r="C15" s="153">
        <f t="shared" si="0"/>
        <v>9.8345069964158142E-3</v>
      </c>
    </row>
    <row r="16" spans="1:5" x14ac:dyDescent="0.2">
      <c r="A16" s="17" t="s">
        <v>193</v>
      </c>
      <c r="B16" s="51">
        <v>3821.84033</v>
      </c>
      <c r="C16" s="153">
        <f t="shared" si="0"/>
        <v>6.8419173256881072E-2</v>
      </c>
    </row>
    <row r="17" spans="1:3" x14ac:dyDescent="0.2">
      <c r="A17" s="102" t="s">
        <v>54</v>
      </c>
      <c r="B17" s="57">
        <f>SUM(B3:B16)</f>
        <v>55859.200689999991</v>
      </c>
      <c r="C17" s="58">
        <v>1</v>
      </c>
    </row>
    <row r="18" spans="1:3" x14ac:dyDescent="0.2">
      <c r="A18" s="258" t="s">
        <v>155</v>
      </c>
      <c r="B18" s="258"/>
      <c r="C18" s="258"/>
    </row>
  </sheetData>
  <mergeCells count="2">
    <mergeCell ref="A1:C1"/>
    <mergeCell ref="A18:C1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AMJ17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11" style="60"/>
    <col min="2" max="2" width="32.28515625" style="60" customWidth="1"/>
    <col min="3" max="1024" width="11" style="60"/>
  </cols>
  <sheetData>
    <row r="1" spans="1:9" x14ac:dyDescent="0.2">
      <c r="A1" s="257" t="s">
        <v>194</v>
      </c>
      <c r="B1" s="257"/>
      <c r="C1" s="257"/>
      <c r="D1" s="257"/>
      <c r="E1" s="257"/>
      <c r="F1" s="257"/>
      <c r="G1" s="257"/>
    </row>
    <row r="2" spans="1:9" ht="22.5" x14ac:dyDescent="0.2">
      <c r="A2" s="274"/>
      <c r="B2" s="274"/>
      <c r="C2" s="49" t="s">
        <v>73</v>
      </c>
      <c r="D2" s="49" t="s">
        <v>74</v>
      </c>
      <c r="E2" s="49" t="s">
        <v>195</v>
      </c>
      <c r="F2" s="49" t="s">
        <v>76</v>
      </c>
      <c r="G2" s="49" t="s">
        <v>196</v>
      </c>
      <c r="I2" s="50"/>
    </row>
    <row r="3" spans="1:9" ht="11.25" customHeight="1" x14ac:dyDescent="0.2">
      <c r="A3" s="275" t="s">
        <v>197</v>
      </c>
      <c r="B3" s="66" t="s">
        <v>198</v>
      </c>
      <c r="C3" s="53">
        <f>'AQ10'!D8</f>
        <v>5485655.1041100007</v>
      </c>
      <c r="D3" s="53">
        <f>'AQ10'!E8</f>
        <v>7740641.7886500005</v>
      </c>
      <c r="E3" s="54">
        <f t="shared" ref="E3:E11" si="0">(C3-D3)/D3</f>
        <v>-0.29131779329285806</v>
      </c>
      <c r="F3" s="53">
        <f>'AQ10'!G8</f>
        <v>5350760.2797836205</v>
      </c>
      <c r="G3" s="54">
        <f t="shared" ref="G3:G11" si="1">(F3-D3)/D3</f>
        <v>-0.3087446201645232</v>
      </c>
      <c r="I3" s="104"/>
    </row>
    <row r="4" spans="1:9" x14ac:dyDescent="0.2">
      <c r="A4" s="275"/>
      <c r="B4" s="66" t="s">
        <v>199</v>
      </c>
      <c r="C4" s="53">
        <f>'AQ10'!D14</f>
        <v>2795945.7925999998</v>
      </c>
      <c r="D4" s="53">
        <f>'AQ10'!E14</f>
        <v>2448402.3153500003</v>
      </c>
      <c r="E4" s="54">
        <f t="shared" si="0"/>
        <v>0.1419470464764358</v>
      </c>
      <c r="F4" s="53">
        <f>'AQ10'!G14</f>
        <v>3020331.906449005</v>
      </c>
      <c r="G4" s="54">
        <f t="shared" si="1"/>
        <v>0.23359297919028765</v>
      </c>
      <c r="I4" s="155"/>
    </row>
    <row r="5" spans="1:9" x14ac:dyDescent="0.2">
      <c r="A5" s="275"/>
      <c r="B5" s="66" t="s">
        <v>200</v>
      </c>
      <c r="C5" s="53">
        <f>'AQ10'!D39</f>
        <v>9580667.5395999979</v>
      </c>
      <c r="D5" s="53">
        <f>'AQ10'!E39</f>
        <v>9410491.9248000011</v>
      </c>
      <c r="E5" s="54">
        <f t="shared" si="0"/>
        <v>1.8083604572415968E-2</v>
      </c>
      <c r="F5" s="53">
        <f>'AQ10'!G39</f>
        <v>9669345.179774344</v>
      </c>
      <c r="G5" s="54">
        <f t="shared" si="1"/>
        <v>2.750687817840556E-2</v>
      </c>
      <c r="I5" s="155"/>
    </row>
    <row r="6" spans="1:9" x14ac:dyDescent="0.2">
      <c r="A6" s="275"/>
      <c r="B6" s="71" t="s">
        <v>201</v>
      </c>
      <c r="C6" s="53">
        <f>'AQ10'!D41</f>
        <v>1266.5</v>
      </c>
      <c r="D6" s="53">
        <f>'AQ10'!E41</f>
        <v>272.21499999999997</v>
      </c>
      <c r="E6" s="54">
        <f t="shared" si="0"/>
        <v>3.6525724151865262</v>
      </c>
      <c r="F6" s="53">
        <f>'AQ10'!G41</f>
        <v>1249.98928282828</v>
      </c>
      <c r="G6" s="54">
        <f t="shared" si="1"/>
        <v>3.5919191919191822</v>
      </c>
      <c r="I6" s="155"/>
    </row>
    <row r="7" spans="1:9" x14ac:dyDescent="0.2">
      <c r="A7" s="275"/>
      <c r="B7" s="69" t="s">
        <v>68</v>
      </c>
      <c r="C7" s="57">
        <f>SUM(C3:C6)</f>
        <v>17863534.936310001</v>
      </c>
      <c r="D7" s="57">
        <f>SUM(D3:D6)</f>
        <v>19599808.243800003</v>
      </c>
      <c r="E7" s="156">
        <f t="shared" si="0"/>
        <v>-8.8586239512788947E-2</v>
      </c>
      <c r="F7" s="95">
        <f>SUM(F3:F6)</f>
        <v>18041687.355289798</v>
      </c>
      <c r="G7" s="156">
        <f t="shared" si="1"/>
        <v>-7.9496741454247871E-2</v>
      </c>
      <c r="I7" s="64"/>
    </row>
    <row r="8" spans="1:9" ht="11.25" customHeight="1" x14ac:dyDescent="0.2">
      <c r="A8" s="275" t="s">
        <v>202</v>
      </c>
      <c r="B8" s="66" t="s">
        <v>203</v>
      </c>
      <c r="C8" s="53">
        <f>'AQ10'!D47</f>
        <v>16529490.609999999</v>
      </c>
      <c r="D8" s="51">
        <v>15329485</v>
      </c>
      <c r="E8" s="54">
        <f t="shared" si="0"/>
        <v>7.828088223446511E-2</v>
      </c>
      <c r="F8" s="53">
        <f>'AQ10'!G47</f>
        <v>15947258.643188247</v>
      </c>
      <c r="G8" s="54">
        <f t="shared" si="1"/>
        <v>4.0299699773883299E-2</v>
      </c>
    </row>
    <row r="9" spans="1:9" x14ac:dyDescent="0.2">
      <c r="A9" s="275"/>
      <c r="B9" s="66" t="s">
        <v>204</v>
      </c>
      <c r="C9" s="53">
        <f>'AQ10'!D51</f>
        <v>1444</v>
      </c>
      <c r="D9" s="51">
        <v>5644</v>
      </c>
      <c r="E9" s="54">
        <f t="shared" si="0"/>
        <v>-0.744153082919915</v>
      </c>
      <c r="F9" s="53">
        <f>'AQ10'!G51</f>
        <v>1444</v>
      </c>
      <c r="G9" s="54">
        <f t="shared" si="1"/>
        <v>-0.744153082919915</v>
      </c>
    </row>
    <row r="10" spans="1:9" x14ac:dyDescent="0.2">
      <c r="A10" s="275"/>
      <c r="B10" s="102" t="s">
        <v>69</v>
      </c>
      <c r="C10" s="57">
        <f>SUM(C8:C9)</f>
        <v>16530934.609999999</v>
      </c>
      <c r="D10" s="57">
        <f>SUM(D8:D9)</f>
        <v>15335129</v>
      </c>
      <c r="E10" s="156">
        <f t="shared" si="0"/>
        <v>7.7978190467129394E-2</v>
      </c>
      <c r="F10" s="95">
        <f>SUM(F8:F9)</f>
        <v>15948702.643188247</v>
      </c>
      <c r="G10" s="156">
        <f t="shared" si="1"/>
        <v>4.0010986747372482E-2</v>
      </c>
    </row>
    <row r="11" spans="1:9" x14ac:dyDescent="0.2">
      <c r="A11" s="276" t="s">
        <v>205</v>
      </c>
      <c r="B11" s="276"/>
      <c r="C11" s="57">
        <f>C7+C10</f>
        <v>34394469.54631</v>
      </c>
      <c r="D11" s="57">
        <f>D7+D10</f>
        <v>34934937.243799999</v>
      </c>
      <c r="E11" s="156">
        <f t="shared" si="0"/>
        <v>-1.5470693240930826E-2</v>
      </c>
      <c r="F11" s="95">
        <f>F7+F10</f>
        <v>33990389.998478048</v>
      </c>
      <c r="G11" s="156">
        <f t="shared" si="1"/>
        <v>-2.7037324805545007E-2</v>
      </c>
    </row>
    <row r="12" spans="1:9" x14ac:dyDescent="0.2">
      <c r="A12" s="258" t="s">
        <v>206</v>
      </c>
      <c r="B12" s="258"/>
      <c r="C12" s="258"/>
      <c r="D12" s="258"/>
      <c r="E12" s="258"/>
      <c r="F12" s="258"/>
      <c r="G12" s="1"/>
    </row>
    <row r="17" spans="5:5" x14ac:dyDescent="0.2">
      <c r="E17" s="157"/>
    </row>
  </sheetData>
  <mergeCells count="6">
    <mergeCell ref="A12:F12"/>
    <mergeCell ref="A1:G1"/>
    <mergeCell ref="A2:B2"/>
    <mergeCell ref="A3:A7"/>
    <mergeCell ref="A8:A10"/>
    <mergeCell ref="A11:B1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AMJ21"/>
  <sheetViews>
    <sheetView zoomScaleNormal="100" workbookViewId="0">
      <selection sqref="A1:E1"/>
    </sheetView>
  </sheetViews>
  <sheetFormatPr baseColWidth="10" defaultColWidth="11" defaultRowHeight="12.75" x14ac:dyDescent="0.2"/>
  <cols>
    <col min="1" max="1" width="10.5703125" style="1" customWidth="1"/>
    <col min="2" max="2" width="33.7109375" style="1" customWidth="1"/>
    <col min="3" max="7" width="10.140625" style="1" customWidth="1"/>
    <col min="8" max="8" width="19.7109375" style="1" customWidth="1"/>
    <col min="9" max="10" width="11" style="1"/>
    <col min="11" max="11" width="10.5703125" style="1" customWidth="1"/>
    <col min="12" max="1024" width="11" style="1"/>
  </cols>
  <sheetData>
    <row r="1" spans="1:7" x14ac:dyDescent="0.2">
      <c r="A1" s="257" t="s">
        <v>207</v>
      </c>
      <c r="B1" s="257"/>
      <c r="C1" s="257"/>
      <c r="D1" s="257"/>
      <c r="E1" s="257"/>
      <c r="G1" s="50"/>
    </row>
    <row r="2" spans="1:7" x14ac:dyDescent="0.2">
      <c r="A2" s="274"/>
      <c r="B2" s="274"/>
      <c r="C2" s="274"/>
      <c r="D2" s="49" t="s">
        <v>133</v>
      </c>
      <c r="E2" s="68" t="s">
        <v>99</v>
      </c>
      <c r="G2" s="50"/>
    </row>
    <row r="3" spans="1:7" ht="11.25" customHeight="1" x14ac:dyDescent="0.2">
      <c r="A3" s="275" t="s">
        <v>197</v>
      </c>
      <c r="B3" s="158" t="s">
        <v>198</v>
      </c>
      <c r="C3" s="97"/>
      <c r="D3" s="53">
        <f>'AQ11'!E8</f>
        <v>254173.09100000001</v>
      </c>
      <c r="E3" s="53">
        <f>'AQ11'!G8</f>
        <v>5485655.1041100007</v>
      </c>
      <c r="G3" s="104"/>
    </row>
    <row r="4" spans="1:7" ht="11.25" customHeight="1" x14ac:dyDescent="0.2">
      <c r="A4" s="275"/>
      <c r="B4" s="158" t="s">
        <v>199</v>
      </c>
      <c r="C4" s="97"/>
      <c r="D4" s="53">
        <f>'AQ11'!E14</f>
        <v>350525.76299999998</v>
      </c>
      <c r="E4" s="53">
        <f>'AQ11'!G14</f>
        <v>2795945.7925999998</v>
      </c>
      <c r="G4" s="50"/>
    </row>
    <row r="5" spans="1:7" ht="11.25" customHeight="1" x14ac:dyDescent="0.2">
      <c r="A5" s="275"/>
      <c r="B5" s="158" t="s">
        <v>200</v>
      </c>
      <c r="C5" s="97"/>
      <c r="D5" s="53">
        <f>'AQ11'!E39</f>
        <v>1828422.6379999996</v>
      </c>
      <c r="E5" s="53">
        <f>'AQ11'!G39</f>
        <v>9580667.5395999979</v>
      </c>
      <c r="G5" s="50"/>
    </row>
    <row r="6" spans="1:7" ht="11.25" customHeight="1" x14ac:dyDescent="0.2">
      <c r="A6" s="275"/>
      <c r="B6" s="83" t="s">
        <v>201</v>
      </c>
      <c r="C6" s="97"/>
      <c r="D6" s="53">
        <f>'AQ11'!E41</f>
        <v>22.73</v>
      </c>
      <c r="E6" s="53">
        <f>'AQ11'!G41</f>
        <v>1266.5</v>
      </c>
    </row>
    <row r="7" spans="1:7" ht="11.25" customHeight="1" x14ac:dyDescent="0.2">
      <c r="A7" s="275"/>
      <c r="B7" s="102" t="s">
        <v>68</v>
      </c>
      <c r="C7" s="102"/>
      <c r="D7" s="57">
        <f>SUM(D3:D6)</f>
        <v>2433144.2219999996</v>
      </c>
      <c r="E7" s="57">
        <f>SUM(E3:E6)</f>
        <v>17863534.936310001</v>
      </c>
      <c r="G7" s="159"/>
    </row>
    <row r="8" spans="1:7" ht="11.25" customHeight="1" x14ac:dyDescent="0.2">
      <c r="A8" s="146"/>
      <c r="B8" s="160"/>
      <c r="C8" s="49" t="s">
        <v>208</v>
      </c>
      <c r="D8" s="49" t="s">
        <v>133</v>
      </c>
      <c r="E8" s="49" t="s">
        <v>99</v>
      </c>
      <c r="F8" s="135"/>
    </row>
    <row r="9" spans="1:7" ht="11.25" customHeight="1" x14ac:dyDescent="0.2">
      <c r="A9" s="275" t="s">
        <v>202</v>
      </c>
      <c r="B9" s="158" t="s">
        <v>203</v>
      </c>
      <c r="C9" s="53">
        <f>'AQ11'!D48</f>
        <v>42319137</v>
      </c>
      <c r="D9" s="53">
        <f>'AQ11'!E48</f>
        <v>48308</v>
      </c>
      <c r="E9" s="53">
        <f>'AQ11'!G48</f>
        <v>16529490.609999999</v>
      </c>
      <c r="F9" s="13"/>
    </row>
    <row r="10" spans="1:7" ht="11.25" customHeight="1" x14ac:dyDescent="0.2">
      <c r="A10" s="275"/>
      <c r="B10" s="158" t="s">
        <v>204</v>
      </c>
      <c r="C10" s="53">
        <f>'AQ11'!D52</f>
        <v>395</v>
      </c>
      <c r="D10" s="53"/>
      <c r="E10" s="53">
        <f>'AQ11'!G52</f>
        <v>1444</v>
      </c>
    </row>
    <row r="11" spans="1:7" ht="11.25" customHeight="1" x14ac:dyDescent="0.2">
      <c r="A11" s="275"/>
      <c r="B11" s="102" t="s">
        <v>69</v>
      </c>
      <c r="C11" s="102"/>
      <c r="D11" s="57"/>
      <c r="E11" s="57">
        <f>SUM(E9:E10)</f>
        <v>16530934.609999999</v>
      </c>
      <c r="G11" s="159"/>
    </row>
    <row r="12" spans="1:7" ht="11.25" customHeight="1" x14ac:dyDescent="0.2">
      <c r="A12" s="276" t="s">
        <v>205</v>
      </c>
      <c r="B12" s="276"/>
      <c r="C12" s="276"/>
      <c r="D12" s="57"/>
      <c r="E12" s="57">
        <f>E11+E7</f>
        <v>34394469.54631</v>
      </c>
    </row>
    <row r="13" spans="1:7" ht="11.25" customHeight="1" x14ac:dyDescent="0.2">
      <c r="A13" s="277" t="s">
        <v>206</v>
      </c>
      <c r="B13" s="277"/>
      <c r="C13" s="277"/>
      <c r="D13" s="277"/>
      <c r="E13" s="277"/>
    </row>
    <row r="21" ht="12.75" customHeight="1" x14ac:dyDescent="0.2"/>
  </sheetData>
  <mergeCells count="6">
    <mergeCell ref="A13:E13"/>
    <mergeCell ref="A1:E1"/>
    <mergeCell ref="A2:C2"/>
    <mergeCell ref="A3:A7"/>
    <mergeCell ref="A9:A11"/>
    <mergeCell ref="A12:C12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AMJ9"/>
  <sheetViews>
    <sheetView zoomScaleNormal="100" workbookViewId="0">
      <selection activeCell="A8" sqref="A8:G9"/>
    </sheetView>
  </sheetViews>
  <sheetFormatPr baseColWidth="10" defaultColWidth="11" defaultRowHeight="12.75" x14ac:dyDescent="0.2"/>
  <cols>
    <col min="1" max="1" width="13.7109375" style="1" customWidth="1"/>
    <col min="2" max="1024" width="11" style="1"/>
  </cols>
  <sheetData>
    <row r="1" spans="1:9" x14ac:dyDescent="0.2">
      <c r="A1" s="257" t="s">
        <v>209</v>
      </c>
      <c r="B1" s="257"/>
      <c r="C1" s="257"/>
      <c r="D1" s="257"/>
      <c r="E1" s="257"/>
      <c r="F1" s="257"/>
      <c r="G1" s="257"/>
    </row>
    <row r="2" spans="1:9" ht="22.5" x14ac:dyDescent="0.2">
      <c r="A2" s="70"/>
      <c r="B2" s="49" t="s">
        <v>210</v>
      </c>
      <c r="C2" s="49" t="s">
        <v>211</v>
      </c>
      <c r="D2" s="49" t="s">
        <v>212</v>
      </c>
      <c r="E2" s="49" t="s">
        <v>213</v>
      </c>
      <c r="F2" s="49" t="s">
        <v>214</v>
      </c>
      <c r="G2" s="49" t="s">
        <v>215</v>
      </c>
      <c r="I2" s="50"/>
    </row>
    <row r="3" spans="1:9" x14ac:dyDescent="0.2">
      <c r="A3" s="70" t="s">
        <v>216</v>
      </c>
      <c r="B3" s="161">
        <v>2017891.11</v>
      </c>
      <c r="C3" s="161">
        <v>1755465.55</v>
      </c>
      <c r="D3" s="54">
        <f>(C3-B3)/B3</f>
        <v>-0.13004941579825882</v>
      </c>
      <c r="E3" s="161">
        <v>13270633.457800001</v>
      </c>
      <c r="F3" s="161">
        <v>11898746.7512</v>
      </c>
      <c r="G3" s="52">
        <f>(F3-E3)/E3</f>
        <v>-0.10337763536025144</v>
      </c>
      <c r="I3" s="104"/>
    </row>
    <row r="4" spans="1:9" x14ac:dyDescent="0.2">
      <c r="A4" s="70" t="s">
        <v>217</v>
      </c>
      <c r="B4" s="161">
        <v>281243.81199999998</v>
      </c>
      <c r="C4" s="161">
        <v>288263.12599999999</v>
      </c>
      <c r="D4" s="54">
        <f>(C4-B4)/B4</f>
        <v>2.4958110011679167E-2</v>
      </c>
      <c r="E4" s="161">
        <v>3070644.8706</v>
      </c>
      <c r="F4" s="161">
        <v>2553757.5460600001</v>
      </c>
      <c r="G4" s="54">
        <f>(F4-E4)/E4</f>
        <v>-0.1683318476483413</v>
      </c>
      <c r="I4" s="7"/>
    </row>
    <row r="5" spans="1:9" x14ac:dyDescent="0.2">
      <c r="A5" s="70" t="s">
        <v>218</v>
      </c>
      <c r="B5" s="161">
        <v>248129.84700000001</v>
      </c>
      <c r="C5" s="161">
        <v>251880.519</v>
      </c>
      <c r="D5" s="54">
        <f>(C5-B5)/B5</f>
        <v>1.5115763159278421E-2</v>
      </c>
      <c r="E5" s="161">
        <v>2403070.5441000001</v>
      </c>
      <c r="F5" s="161">
        <v>2261127.8064000001</v>
      </c>
      <c r="G5" s="54">
        <f>(F5-E5)/E5</f>
        <v>-5.9067237143119511E-2</v>
      </c>
      <c r="I5" s="7"/>
    </row>
    <row r="6" spans="1:9" x14ac:dyDescent="0.2">
      <c r="A6" s="70" t="s">
        <v>219</v>
      </c>
      <c r="B6" s="161">
        <v>86191.625</v>
      </c>
      <c r="C6" s="161">
        <v>137535.027</v>
      </c>
      <c r="D6" s="54">
        <f>(C6-B6)/B6</f>
        <v>0.59568898950449078</v>
      </c>
      <c r="E6" s="161">
        <v>860734.76630000002</v>
      </c>
      <c r="F6" s="161">
        <v>1149902.83265</v>
      </c>
      <c r="G6" s="54">
        <f>(F6-E6)/E6</f>
        <v>0.33595490466015809</v>
      </c>
    </row>
    <row r="7" spans="1:9" x14ac:dyDescent="0.2">
      <c r="A7" s="102" t="s">
        <v>220</v>
      </c>
      <c r="B7" s="57">
        <f>SUM(B3:B6)</f>
        <v>2633456.3940000003</v>
      </c>
      <c r="C7" s="57">
        <f>SUM(C3:C6)</f>
        <v>2433144.2220000001</v>
      </c>
      <c r="D7" s="162">
        <f>(C7-B7)/B7</f>
        <v>-7.6064358785809541E-2</v>
      </c>
      <c r="E7" s="57">
        <f>SUM(E3:E6)</f>
        <v>19605083.638800003</v>
      </c>
      <c r="F7" s="57">
        <f>SUM(F3:F6)</f>
        <v>17863534.936309997</v>
      </c>
      <c r="G7" s="162">
        <f>(F7-E7)/E7</f>
        <v>-8.8831485474682892E-2</v>
      </c>
    </row>
    <row r="8" spans="1:9" x14ac:dyDescent="0.2">
      <c r="A8" s="278" t="s">
        <v>206</v>
      </c>
      <c r="B8" s="278"/>
      <c r="C8" s="278"/>
      <c r="D8" s="278"/>
      <c r="E8" s="278"/>
      <c r="F8" s="278"/>
      <c r="G8" s="278"/>
    </row>
    <row r="9" spans="1:9" x14ac:dyDescent="0.2">
      <c r="A9" s="279"/>
      <c r="B9" s="279"/>
      <c r="C9" s="279"/>
      <c r="D9" s="279"/>
      <c r="E9" s="279"/>
      <c r="F9" s="279"/>
      <c r="G9" s="279"/>
    </row>
  </sheetData>
  <mergeCells count="2">
    <mergeCell ref="A1:G1"/>
    <mergeCell ref="A8:G9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MJ27"/>
  <sheetViews>
    <sheetView zoomScaleNormal="100" workbookViewId="0"/>
  </sheetViews>
  <sheetFormatPr baseColWidth="10" defaultColWidth="11" defaultRowHeight="12.75" x14ac:dyDescent="0.2"/>
  <cols>
    <col min="1" max="11" width="11" style="1"/>
    <col min="12" max="12" width="16.28515625" style="1" customWidth="1"/>
    <col min="13" max="1024" width="11" style="1"/>
  </cols>
  <sheetData>
    <row r="1" spans="1:8" x14ac:dyDescent="0.2">
      <c r="A1" s="135" t="s">
        <v>221</v>
      </c>
    </row>
    <row r="2" spans="1:8" x14ac:dyDescent="0.2">
      <c r="A2" s="163" t="s">
        <v>65</v>
      </c>
    </row>
    <row r="3" spans="1:8" x14ac:dyDescent="0.2">
      <c r="B3" s="1" t="s">
        <v>99</v>
      </c>
      <c r="H3" s="135"/>
    </row>
    <row r="4" spans="1:8" x14ac:dyDescent="0.2">
      <c r="A4" s="1" t="s">
        <v>222</v>
      </c>
      <c r="B4" s="164">
        <f>'Q3'!B3</f>
        <v>143506233.12385315</v>
      </c>
      <c r="C4" s="43"/>
      <c r="D4" s="48"/>
      <c r="E4" s="14"/>
      <c r="F4" s="159"/>
      <c r="G4" s="39"/>
      <c r="H4" s="165"/>
    </row>
    <row r="5" spans="1:8" x14ac:dyDescent="0.2">
      <c r="A5" s="1" t="s">
        <v>223</v>
      </c>
      <c r="B5" s="164">
        <f>'Q1'!B4</f>
        <v>60074215.314472467</v>
      </c>
      <c r="C5" s="44"/>
      <c r="D5" s="48"/>
      <c r="E5" s="13"/>
      <c r="F5" s="159"/>
      <c r="G5" s="39"/>
    </row>
    <row r="6" spans="1:8" x14ac:dyDescent="0.2">
      <c r="A6" s="13" t="s">
        <v>224</v>
      </c>
      <c r="B6" s="38">
        <f>'Q2'!B5</f>
        <v>34394469.54631</v>
      </c>
      <c r="C6" s="13"/>
      <c r="D6" s="75"/>
      <c r="E6" s="38"/>
      <c r="F6" s="159"/>
      <c r="G6" s="39"/>
    </row>
    <row r="7" spans="1:8" x14ac:dyDescent="0.2">
      <c r="A7" s="13" t="s">
        <v>225</v>
      </c>
      <c r="B7" s="38">
        <f>'Q11'!G17</f>
        <v>11255483.067200001</v>
      </c>
      <c r="C7" s="13"/>
      <c r="D7" s="75"/>
      <c r="E7" s="13"/>
      <c r="F7" s="159"/>
      <c r="G7" s="39"/>
    </row>
    <row r="8" spans="1:8" x14ac:dyDescent="0.2">
      <c r="B8" s="166">
        <f>SUM(B4:B7)</f>
        <v>249230401.05183563</v>
      </c>
      <c r="F8" s="159"/>
      <c r="G8" s="39"/>
    </row>
    <row r="11" spans="1:8" x14ac:dyDescent="0.2">
      <c r="H11" s="50"/>
    </row>
    <row r="12" spans="1:8" x14ac:dyDescent="0.2">
      <c r="H12" s="40"/>
    </row>
    <row r="13" spans="1:8" x14ac:dyDescent="0.2">
      <c r="H13" s="7"/>
    </row>
    <row r="14" spans="1:8" x14ac:dyDescent="0.2">
      <c r="H14" s="7"/>
    </row>
    <row r="27" spans="1:6" x14ac:dyDescent="0.2">
      <c r="A27" s="260" t="s">
        <v>65</v>
      </c>
      <c r="B27" s="260"/>
      <c r="C27" s="260"/>
      <c r="D27" s="260"/>
      <c r="E27" s="260"/>
      <c r="F27" s="260"/>
    </row>
  </sheetData>
  <mergeCells count="1">
    <mergeCell ref="A27:F27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H16"/>
  <sheetViews>
    <sheetView zoomScaleNormal="100" workbookViewId="0">
      <selection sqref="A1:F1"/>
    </sheetView>
  </sheetViews>
  <sheetFormatPr baseColWidth="10" defaultColWidth="8.7109375" defaultRowHeight="12.75" x14ac:dyDescent="0.2"/>
  <cols>
    <col min="1" max="1" width="10.42578125" customWidth="1"/>
    <col min="2" max="2" width="8.140625" customWidth="1"/>
    <col min="3" max="6" width="10.85546875" customWidth="1"/>
  </cols>
  <sheetData>
    <row r="1" spans="1:8" ht="24.75" customHeight="1" x14ac:dyDescent="0.2">
      <c r="A1" s="283" t="s">
        <v>226</v>
      </c>
      <c r="B1" s="283"/>
      <c r="C1" s="283"/>
      <c r="D1" s="283"/>
      <c r="E1" s="283"/>
      <c r="F1" s="283"/>
    </row>
    <row r="2" spans="1:8" s="167" customFormat="1" ht="24.95" customHeight="1" x14ac:dyDescent="0.2">
      <c r="A2" s="284"/>
      <c r="B2" s="284"/>
      <c r="C2" s="270" t="s">
        <v>227</v>
      </c>
      <c r="D2" s="270"/>
      <c r="E2" s="285" t="s">
        <v>228</v>
      </c>
      <c r="F2" s="285"/>
      <c r="H2" s="168"/>
    </row>
    <row r="3" spans="1:8" ht="22.5" x14ac:dyDescent="0.2">
      <c r="A3" s="284"/>
      <c r="B3" s="284"/>
      <c r="C3" s="49" t="s">
        <v>229</v>
      </c>
      <c r="D3" s="49" t="s">
        <v>230</v>
      </c>
      <c r="E3" s="49" t="s">
        <v>229</v>
      </c>
      <c r="F3" s="49" t="s">
        <v>230</v>
      </c>
      <c r="H3" s="50"/>
    </row>
    <row r="4" spans="1:8" x14ac:dyDescent="0.2">
      <c r="A4" s="280">
        <v>2019</v>
      </c>
      <c r="B4" s="169" t="s">
        <v>231</v>
      </c>
      <c r="C4" s="170">
        <v>6460.6666666666697</v>
      </c>
      <c r="D4" s="170">
        <v>442631.66666666698</v>
      </c>
      <c r="E4" s="171">
        <v>696</v>
      </c>
      <c r="F4" s="171">
        <v>57700.666666666701</v>
      </c>
      <c r="H4" s="40"/>
    </row>
    <row r="5" spans="1:8" x14ac:dyDescent="0.2">
      <c r="A5" s="280"/>
      <c r="B5" s="169" t="s">
        <v>232</v>
      </c>
      <c r="C5" s="170">
        <v>6994.6666666666697</v>
      </c>
      <c r="D5" s="170">
        <v>557890</v>
      </c>
      <c r="E5" s="171">
        <v>573.66666666666697</v>
      </c>
      <c r="F5" s="171">
        <v>39999.666666666701</v>
      </c>
      <c r="H5" s="50"/>
    </row>
    <row r="6" spans="1:8" x14ac:dyDescent="0.2">
      <c r="A6" s="280"/>
      <c r="B6" s="169" t="s">
        <v>233</v>
      </c>
      <c r="C6" s="170">
        <v>7021</v>
      </c>
      <c r="D6" s="170">
        <v>578566.33333333302</v>
      </c>
      <c r="E6" s="171">
        <v>531.66666666666697</v>
      </c>
      <c r="F6" s="171">
        <v>38907.666666666701</v>
      </c>
      <c r="H6" s="50"/>
    </row>
    <row r="7" spans="1:8" x14ac:dyDescent="0.2">
      <c r="A7" s="280"/>
      <c r="B7" s="169" t="s">
        <v>234</v>
      </c>
      <c r="C7" s="170">
        <v>6387.6666666666697</v>
      </c>
      <c r="D7" s="170">
        <v>448440.33333333302</v>
      </c>
      <c r="E7" s="171">
        <v>709.33333333333303</v>
      </c>
      <c r="F7" s="171">
        <v>57950</v>
      </c>
      <c r="H7" s="50"/>
    </row>
    <row r="8" spans="1:8" x14ac:dyDescent="0.2">
      <c r="A8" s="280">
        <v>2020</v>
      </c>
      <c r="B8" s="169" t="s">
        <v>231</v>
      </c>
      <c r="C8" s="172">
        <v>6422.6666666666697</v>
      </c>
      <c r="D8" s="172">
        <v>439884.66666666698</v>
      </c>
      <c r="E8" s="173">
        <v>684</v>
      </c>
      <c r="F8" s="173">
        <v>60396.333333333299</v>
      </c>
      <c r="H8" s="50"/>
    </row>
    <row r="9" spans="1:8" x14ac:dyDescent="0.2">
      <c r="A9" s="280"/>
      <c r="B9" s="169" t="s">
        <v>232</v>
      </c>
      <c r="C9" s="172">
        <v>6750</v>
      </c>
      <c r="D9" s="172">
        <v>485632.66666666698</v>
      </c>
      <c r="E9" s="173">
        <v>871.66666666666697</v>
      </c>
      <c r="F9" s="173">
        <v>73840.666666666701</v>
      </c>
    </row>
    <row r="10" spans="1:8" x14ac:dyDescent="0.2">
      <c r="A10" s="280"/>
      <c r="B10" s="169" t="s">
        <v>233</v>
      </c>
      <c r="C10" s="172">
        <v>6841.3333333333303</v>
      </c>
      <c r="D10" s="172">
        <v>503148</v>
      </c>
      <c r="E10" s="173">
        <v>943.66666666666697</v>
      </c>
      <c r="F10" s="173">
        <v>74137.333333333299</v>
      </c>
    </row>
    <row r="11" spans="1:8" x14ac:dyDescent="0.2">
      <c r="A11" s="280"/>
      <c r="B11" s="169" t="s">
        <v>234</v>
      </c>
      <c r="C11" s="172">
        <v>6380</v>
      </c>
      <c r="D11" s="172">
        <v>421784</v>
      </c>
      <c r="E11" s="173">
        <v>1135</v>
      </c>
      <c r="F11" s="173">
        <v>83794</v>
      </c>
    </row>
    <row r="12" spans="1:8" ht="11.25" customHeight="1" x14ac:dyDescent="0.2">
      <c r="A12" s="281" t="s">
        <v>235</v>
      </c>
      <c r="B12" s="169" t="s">
        <v>231</v>
      </c>
      <c r="C12" s="174">
        <f t="shared" ref="C12:F15" si="0">(C8-C4)/C4</f>
        <v>-5.8817459498503736E-3</v>
      </c>
      <c r="D12" s="174">
        <f t="shared" si="0"/>
        <v>-6.2060629793771298E-3</v>
      </c>
      <c r="E12" s="174">
        <f t="shared" si="0"/>
        <v>-1.7241379310344827E-2</v>
      </c>
      <c r="F12" s="174">
        <f t="shared" si="0"/>
        <v>4.6718119952396803E-2</v>
      </c>
    </row>
    <row r="13" spans="1:8" x14ac:dyDescent="0.2">
      <c r="A13" s="281"/>
      <c r="B13" s="169" t="s">
        <v>232</v>
      </c>
      <c r="C13" s="174">
        <f t="shared" si="0"/>
        <v>-3.4979031643157112E-2</v>
      </c>
      <c r="D13" s="174">
        <f t="shared" si="0"/>
        <v>-0.12951896132451382</v>
      </c>
      <c r="E13" s="174">
        <f t="shared" si="0"/>
        <v>0.51946542707728038</v>
      </c>
      <c r="F13" s="174">
        <f t="shared" si="0"/>
        <v>0.84603205026708483</v>
      </c>
    </row>
    <row r="14" spans="1:8" x14ac:dyDescent="0.2">
      <c r="A14" s="281"/>
      <c r="B14" s="169" t="s">
        <v>233</v>
      </c>
      <c r="C14" s="174">
        <f t="shared" si="0"/>
        <v>-2.5589896975739879E-2</v>
      </c>
      <c r="D14" s="174">
        <f t="shared" si="0"/>
        <v>-0.13035382286905689</v>
      </c>
      <c r="E14" s="174">
        <f t="shared" si="0"/>
        <v>0.77492163009404347</v>
      </c>
      <c r="F14" s="174">
        <f t="shared" si="0"/>
        <v>0.90546850235171905</v>
      </c>
    </row>
    <row r="15" spans="1:8" x14ac:dyDescent="0.2">
      <c r="A15" s="281"/>
      <c r="B15" s="169" t="s">
        <v>234</v>
      </c>
      <c r="C15" s="174">
        <f t="shared" si="0"/>
        <v>-1.2002296091430927E-3</v>
      </c>
      <c r="D15" s="174">
        <f t="shared" si="0"/>
        <v>-5.9442318970713399E-2</v>
      </c>
      <c r="E15" s="174">
        <f t="shared" si="0"/>
        <v>0.60009398496240673</v>
      </c>
      <c r="F15" s="174">
        <f t="shared" si="0"/>
        <v>0.4459706643658326</v>
      </c>
    </row>
    <row r="16" spans="1:8" x14ac:dyDescent="0.2">
      <c r="A16" s="282" t="s">
        <v>583</v>
      </c>
      <c r="B16" s="282"/>
      <c r="C16" s="282"/>
      <c r="D16" s="282"/>
      <c r="E16" s="282"/>
      <c r="F16" s="282"/>
    </row>
  </sheetData>
  <mergeCells count="8">
    <mergeCell ref="A8:A11"/>
    <mergeCell ref="A12:A15"/>
    <mergeCell ref="A16:F16"/>
    <mergeCell ref="A1:F1"/>
    <mergeCell ref="A2:B3"/>
    <mergeCell ref="C2:D2"/>
    <mergeCell ref="E2:F2"/>
    <mergeCell ref="A4:A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G8"/>
  <sheetViews>
    <sheetView zoomScaleNormal="100" workbookViewId="0">
      <selection sqref="A1:E1"/>
    </sheetView>
  </sheetViews>
  <sheetFormatPr baseColWidth="10" defaultColWidth="11" defaultRowHeight="12.75" x14ac:dyDescent="0.2"/>
  <cols>
    <col min="1" max="5" width="12.42578125" customWidth="1"/>
  </cols>
  <sheetData>
    <row r="1" spans="1:7" ht="33" customHeight="1" x14ac:dyDescent="0.2">
      <c r="A1" s="286" t="s">
        <v>236</v>
      </c>
      <c r="B1" s="286"/>
      <c r="C1" s="286"/>
      <c r="D1" s="286"/>
      <c r="E1" s="286"/>
      <c r="G1" s="50"/>
    </row>
    <row r="2" spans="1:7" x14ac:dyDescent="0.2">
      <c r="A2" s="287"/>
      <c r="B2" s="272">
        <v>2019</v>
      </c>
      <c r="C2" s="272"/>
      <c r="D2" s="272">
        <v>2020</v>
      </c>
      <c r="E2" s="272"/>
      <c r="G2" s="50"/>
    </row>
    <row r="3" spans="1:7" x14ac:dyDescent="0.2">
      <c r="A3" s="287"/>
      <c r="B3" s="16" t="s">
        <v>54</v>
      </c>
      <c r="C3" s="16" t="s">
        <v>237</v>
      </c>
      <c r="D3" s="16" t="s">
        <v>54</v>
      </c>
      <c r="E3" s="16" t="s">
        <v>237</v>
      </c>
      <c r="G3" s="40"/>
    </row>
    <row r="4" spans="1:7" x14ac:dyDescent="0.2">
      <c r="A4" s="71" t="s">
        <v>238</v>
      </c>
      <c r="B4" s="175">
        <v>931.83749999999998</v>
      </c>
      <c r="C4" s="176">
        <f>B4/B6</f>
        <v>0.81087813314672563</v>
      </c>
      <c r="D4" s="177">
        <v>876</v>
      </c>
      <c r="E4" s="176">
        <f>D4/$D$6</f>
        <v>0.80219780219780223</v>
      </c>
      <c r="G4" s="50"/>
    </row>
    <row r="5" spans="1:7" x14ac:dyDescent="0.2">
      <c r="A5" s="71" t="s">
        <v>239</v>
      </c>
      <c r="B5" s="175">
        <v>217.333333333333</v>
      </c>
      <c r="C5" s="176">
        <f>B5/B6</f>
        <v>0.18912186685327442</v>
      </c>
      <c r="D5" s="177">
        <v>216</v>
      </c>
      <c r="E5" s="176">
        <f>D5/$D$6</f>
        <v>0.19780219780219779</v>
      </c>
      <c r="G5" s="50"/>
    </row>
    <row r="6" spans="1:7" x14ac:dyDescent="0.2">
      <c r="A6" s="178" t="s">
        <v>54</v>
      </c>
      <c r="B6" s="179">
        <f>SUM(B4:B5)</f>
        <v>1149.1708333333329</v>
      </c>
      <c r="C6" s="180">
        <f>SUM(C4:C5)</f>
        <v>1</v>
      </c>
      <c r="D6" s="179">
        <f>SUM(D4:D5)</f>
        <v>1092</v>
      </c>
      <c r="E6" s="180">
        <f>SUM(E4:E5)</f>
        <v>1</v>
      </c>
      <c r="G6" s="50"/>
    </row>
    <row r="7" spans="1:7" x14ac:dyDescent="0.2">
      <c r="A7" s="163" t="s">
        <v>585</v>
      </c>
      <c r="B7" s="1"/>
      <c r="C7" s="1"/>
      <c r="D7" s="1"/>
      <c r="E7" s="1"/>
      <c r="G7" s="50"/>
    </row>
    <row r="8" spans="1:7" x14ac:dyDescent="0.2">
      <c r="G8" s="50"/>
    </row>
  </sheetData>
  <mergeCells count="4">
    <mergeCell ref="A1:E1"/>
    <mergeCell ref="A2:A3"/>
    <mergeCell ref="B2:C2"/>
    <mergeCell ref="D2:E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MJ9"/>
  <sheetViews>
    <sheetView zoomScaleNormal="100" workbookViewId="0"/>
  </sheetViews>
  <sheetFormatPr baseColWidth="10" defaultColWidth="11" defaultRowHeight="12.75" x14ac:dyDescent="0.2"/>
  <cols>
    <col min="1" max="1024" width="11" style="1"/>
  </cols>
  <sheetData>
    <row r="1" spans="1:9" x14ac:dyDescent="0.2">
      <c r="A1" s="135" t="s">
        <v>240</v>
      </c>
    </row>
    <row r="2" spans="1:9" x14ac:dyDescent="0.2">
      <c r="A2" s="1" t="s">
        <v>241</v>
      </c>
    </row>
    <row r="3" spans="1:9" x14ac:dyDescent="0.2">
      <c r="A3" s="181"/>
      <c r="B3" s="182" t="s">
        <v>242</v>
      </c>
      <c r="C3" s="182" t="s">
        <v>179</v>
      </c>
      <c r="D3" s="135"/>
      <c r="E3" s="135"/>
      <c r="F3" s="135"/>
      <c r="G3" s="135"/>
      <c r="H3" s="40"/>
      <c r="I3" s="135"/>
    </row>
    <row r="4" spans="1:9" x14ac:dyDescent="0.2">
      <c r="A4" s="1" t="s">
        <v>243</v>
      </c>
      <c r="B4" s="183">
        <v>2101</v>
      </c>
      <c r="C4" s="44">
        <f>B4/B8</f>
        <v>0.10240787677909924</v>
      </c>
      <c r="H4" s="50"/>
    </row>
    <row r="5" spans="1:9" x14ac:dyDescent="0.2">
      <c r="A5" s="1" t="s">
        <v>244</v>
      </c>
      <c r="B5" s="183">
        <v>6414</v>
      </c>
      <c r="C5" s="44">
        <f>B5/B8</f>
        <v>0.31263404172353287</v>
      </c>
      <c r="H5" s="40"/>
    </row>
    <row r="6" spans="1:9" x14ac:dyDescent="0.2">
      <c r="A6" s="1" t="s">
        <v>245</v>
      </c>
      <c r="B6" s="183">
        <v>780</v>
      </c>
      <c r="C6" s="44">
        <f>B6/B8</f>
        <v>3.8019107038409043E-2</v>
      </c>
      <c r="H6" s="7"/>
    </row>
    <row r="7" spans="1:9" x14ac:dyDescent="0.2">
      <c r="A7" s="181" t="s">
        <v>246</v>
      </c>
      <c r="B7" s="184">
        <v>11221</v>
      </c>
      <c r="C7" s="185">
        <f>B7/B8</f>
        <v>0.54693897445895889</v>
      </c>
      <c r="H7" s="7"/>
    </row>
    <row r="8" spans="1:9" x14ac:dyDescent="0.2">
      <c r="A8" s="1" t="s">
        <v>247</v>
      </c>
      <c r="B8" s="183">
        <f>SUM(B4:B7)</f>
        <v>20516</v>
      </c>
      <c r="C8" s="44">
        <f>SUM(C4:C7)</f>
        <v>1</v>
      </c>
      <c r="E8" s="44"/>
      <c r="F8" s="166"/>
    </row>
    <row r="9" spans="1:9" x14ac:dyDescent="0.2">
      <c r="A9" s="163" t="s">
        <v>248</v>
      </c>
    </row>
  </sheetData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MJ14"/>
  <sheetViews>
    <sheetView zoomScaleNormal="100" workbookViewId="0">
      <selection sqref="A1:B1"/>
    </sheetView>
  </sheetViews>
  <sheetFormatPr baseColWidth="10" defaultColWidth="11" defaultRowHeight="12.75" x14ac:dyDescent="0.2"/>
  <cols>
    <col min="1" max="1" width="37.85546875" style="1" customWidth="1"/>
    <col min="2" max="2" width="15.85546875" style="1" customWidth="1"/>
    <col min="3" max="3" width="11.140625" style="1" customWidth="1"/>
    <col min="4" max="5" width="13.28515625" style="1" customWidth="1"/>
    <col min="6" max="6" width="12.28515625" style="1" customWidth="1"/>
    <col min="7" max="1024" width="11" style="1"/>
  </cols>
  <sheetData>
    <row r="1" spans="1:7" x14ac:dyDescent="0.2">
      <c r="A1" s="257" t="s">
        <v>53</v>
      </c>
      <c r="B1" s="257"/>
      <c r="C1" s="13"/>
      <c r="D1" s="13"/>
      <c r="E1" s="13"/>
      <c r="F1" s="13"/>
      <c r="G1" s="14"/>
    </row>
    <row r="2" spans="1:7" x14ac:dyDescent="0.2">
      <c r="A2" s="15"/>
      <c r="B2" s="16" t="s">
        <v>54</v>
      </c>
      <c r="C2" s="13"/>
      <c r="D2" s="13"/>
      <c r="E2" s="13"/>
      <c r="F2" s="13"/>
      <c r="G2" s="13"/>
    </row>
    <row r="3" spans="1:7" x14ac:dyDescent="0.2">
      <c r="A3" s="17" t="s">
        <v>55</v>
      </c>
      <c r="B3" s="18">
        <f>'Q5'!B18:E18</f>
        <v>143506233.12385318</v>
      </c>
      <c r="C3" s="19"/>
      <c r="D3" s="20"/>
      <c r="E3" s="21"/>
      <c r="F3" s="20"/>
      <c r="G3" s="22"/>
    </row>
    <row r="4" spans="1:7" x14ac:dyDescent="0.2">
      <c r="A4" s="17" t="s">
        <v>56</v>
      </c>
      <c r="B4" s="23">
        <f>'Q7'!E32</f>
        <v>60074215.314472467</v>
      </c>
      <c r="C4" s="19"/>
      <c r="D4" s="20"/>
      <c r="E4" s="21"/>
      <c r="F4" s="20"/>
      <c r="G4" s="22"/>
    </row>
    <row r="5" spans="1:7" x14ac:dyDescent="0.2">
      <c r="A5" s="24" t="s">
        <v>57</v>
      </c>
      <c r="B5" s="25">
        <f>SUM(B3:B4)</f>
        <v>203580448.43832564</v>
      </c>
      <c r="C5" s="26"/>
      <c r="D5" s="27"/>
      <c r="E5" s="28"/>
      <c r="F5" s="27"/>
      <c r="G5" s="29"/>
    </row>
    <row r="6" spans="1:7" x14ac:dyDescent="0.2">
      <c r="A6" s="17" t="s">
        <v>58</v>
      </c>
      <c r="B6" s="18">
        <v>97855755.267006606</v>
      </c>
      <c r="C6" s="19"/>
      <c r="D6" s="30"/>
      <c r="E6" s="21"/>
      <c r="F6" s="20"/>
      <c r="G6" s="22"/>
    </row>
    <row r="7" spans="1:7" x14ac:dyDescent="0.2">
      <c r="A7" s="31" t="s">
        <v>59</v>
      </c>
      <c r="B7" s="32">
        <f>B5-B6</f>
        <v>105724693.17131904</v>
      </c>
      <c r="C7" s="26"/>
      <c r="D7" s="33"/>
      <c r="E7" s="28"/>
      <c r="F7" s="27"/>
      <c r="G7" s="29"/>
    </row>
    <row r="8" spans="1:7" x14ac:dyDescent="0.2">
      <c r="A8" s="17" t="s">
        <v>60</v>
      </c>
      <c r="B8" s="23">
        <v>63032589.960000001</v>
      </c>
      <c r="C8" s="19"/>
      <c r="D8" s="30"/>
      <c r="E8" s="21"/>
      <c r="F8" s="20"/>
      <c r="G8" s="22"/>
    </row>
    <row r="9" spans="1:7" x14ac:dyDescent="0.2">
      <c r="A9" s="17" t="s">
        <v>61</v>
      </c>
      <c r="B9" s="18">
        <v>18054998.4067683</v>
      </c>
      <c r="C9" s="19"/>
      <c r="D9" s="30"/>
      <c r="E9" s="21"/>
      <c r="F9" s="20"/>
      <c r="G9" s="22"/>
    </row>
    <row r="10" spans="1:7" x14ac:dyDescent="0.2">
      <c r="A10" s="31" t="s">
        <v>62</v>
      </c>
      <c r="B10" s="32">
        <f>B7+B8-B9</f>
        <v>150702284.72455075</v>
      </c>
      <c r="C10" s="26"/>
      <c r="D10" s="27"/>
      <c r="E10" s="28"/>
      <c r="F10" s="27"/>
      <c r="G10" s="29"/>
    </row>
    <row r="11" spans="1:7" x14ac:dyDescent="0.2">
      <c r="A11" s="17" t="s">
        <v>63</v>
      </c>
      <c r="B11" s="18">
        <v>42454397.272836499</v>
      </c>
      <c r="C11" s="19"/>
      <c r="D11" s="20"/>
      <c r="E11" s="21"/>
      <c r="F11" s="20"/>
      <c r="G11" s="22"/>
    </row>
    <row r="12" spans="1:7" x14ac:dyDescent="0.2">
      <c r="A12" s="31" t="s">
        <v>64</v>
      </c>
      <c r="B12" s="32">
        <f>B10-B11</f>
        <v>108247887.45171425</v>
      </c>
      <c r="C12" s="26"/>
      <c r="D12" s="27"/>
      <c r="E12" s="28"/>
      <c r="F12" s="27"/>
      <c r="G12" s="29"/>
    </row>
    <row r="13" spans="1:7" x14ac:dyDescent="0.2">
      <c r="A13" s="258" t="s">
        <v>65</v>
      </c>
      <c r="B13" s="258"/>
      <c r="C13" s="13"/>
      <c r="D13" s="34"/>
      <c r="E13" s="13"/>
      <c r="F13" s="13"/>
      <c r="G13" s="13"/>
    </row>
    <row r="14" spans="1:7" x14ac:dyDescent="0.2">
      <c r="A14" s="259" t="s">
        <v>66</v>
      </c>
      <c r="B14" s="259"/>
      <c r="C14" s="13"/>
      <c r="D14" s="34"/>
      <c r="E14" s="13"/>
      <c r="F14" s="13"/>
      <c r="G14" s="13"/>
    </row>
  </sheetData>
  <mergeCells count="3">
    <mergeCell ref="A1:B1"/>
    <mergeCell ref="A13:B13"/>
    <mergeCell ref="A14:B1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AMJ135"/>
  <sheetViews>
    <sheetView topLeftCell="A115" zoomScaleNormal="100" workbookViewId="0">
      <selection sqref="A1:F1"/>
    </sheetView>
  </sheetViews>
  <sheetFormatPr baseColWidth="10" defaultColWidth="11" defaultRowHeight="12.75" x14ac:dyDescent="0.2"/>
  <cols>
    <col min="1" max="1" width="10.42578125" style="186" customWidth="1"/>
    <col min="2" max="2" width="28.85546875" style="1" customWidth="1"/>
    <col min="3" max="6" width="8.7109375" style="1" customWidth="1"/>
    <col min="7" max="7" width="10.7109375" style="1" customWidth="1"/>
    <col min="8" max="8" width="11" style="1"/>
    <col min="9" max="9" width="22.42578125" style="1" customWidth="1"/>
    <col min="10" max="14" width="10.28515625" style="1" customWidth="1"/>
    <col min="15" max="1024" width="11" style="1"/>
  </cols>
  <sheetData>
    <row r="1" spans="1:8" x14ac:dyDescent="0.2">
      <c r="A1" s="257" t="s">
        <v>249</v>
      </c>
      <c r="B1" s="257"/>
      <c r="C1" s="257"/>
      <c r="D1" s="257"/>
      <c r="E1" s="257"/>
      <c r="F1" s="257"/>
    </row>
    <row r="2" spans="1:8" ht="45" x14ac:dyDescent="0.2">
      <c r="A2" s="290"/>
      <c r="B2" s="290"/>
      <c r="C2" s="49" t="s">
        <v>81</v>
      </c>
      <c r="D2" s="49" t="s">
        <v>82</v>
      </c>
      <c r="E2" s="49" t="s">
        <v>83</v>
      </c>
      <c r="F2" s="49" t="s">
        <v>250</v>
      </c>
      <c r="H2" s="50"/>
    </row>
    <row r="3" spans="1:8" ht="11.25" customHeight="1" x14ac:dyDescent="0.2">
      <c r="A3" s="275" t="s">
        <v>85</v>
      </c>
      <c r="B3" s="187" t="s">
        <v>251</v>
      </c>
      <c r="C3" s="51"/>
      <c r="D3" s="51">
        <v>6075</v>
      </c>
      <c r="E3" s="51">
        <v>10491</v>
      </c>
      <c r="F3" s="51">
        <v>2042597.7</v>
      </c>
      <c r="H3" s="40"/>
    </row>
    <row r="4" spans="1:8" x14ac:dyDescent="0.2">
      <c r="A4" s="275"/>
      <c r="B4" s="187" t="s">
        <v>252</v>
      </c>
      <c r="C4" s="51"/>
      <c r="D4" s="51">
        <v>21191</v>
      </c>
      <c r="E4" s="51">
        <v>28227</v>
      </c>
      <c r="F4" s="51">
        <v>5399825.0999999996</v>
      </c>
      <c r="H4" s="7"/>
    </row>
    <row r="5" spans="1:8" x14ac:dyDescent="0.2">
      <c r="A5" s="275"/>
      <c r="B5" s="187" t="s">
        <v>253</v>
      </c>
      <c r="C5" s="51"/>
      <c r="D5" s="51">
        <v>15236</v>
      </c>
      <c r="E5" s="51">
        <v>8532</v>
      </c>
      <c r="F5" s="51">
        <v>2007579.6</v>
      </c>
      <c r="H5" s="7"/>
    </row>
    <row r="6" spans="1:8" x14ac:dyDescent="0.2">
      <c r="A6" s="275"/>
      <c r="B6" s="187" t="s">
        <v>254</v>
      </c>
      <c r="C6" s="51"/>
      <c r="D6" s="51">
        <v>880</v>
      </c>
      <c r="E6" s="51">
        <v>900</v>
      </c>
      <c r="F6" s="51">
        <v>172170</v>
      </c>
    </row>
    <row r="7" spans="1:8" x14ac:dyDescent="0.2">
      <c r="A7" s="275"/>
      <c r="B7" s="187" t="s">
        <v>255</v>
      </c>
      <c r="C7" s="51"/>
      <c r="D7" s="51">
        <v>27</v>
      </c>
      <c r="E7" s="51">
        <v>93</v>
      </c>
      <c r="F7" s="51">
        <v>116436</v>
      </c>
    </row>
    <row r="8" spans="1:8" x14ac:dyDescent="0.2">
      <c r="A8" s="275"/>
      <c r="B8" s="187" t="s">
        <v>256</v>
      </c>
      <c r="C8" s="51"/>
      <c r="D8" s="51">
        <v>125</v>
      </c>
      <c r="E8" s="51">
        <v>686</v>
      </c>
      <c r="F8" s="51">
        <v>129654</v>
      </c>
    </row>
    <row r="9" spans="1:8" x14ac:dyDescent="0.2">
      <c r="A9" s="275"/>
      <c r="B9" s="187" t="s">
        <v>257</v>
      </c>
      <c r="C9" s="51"/>
      <c r="D9" s="51">
        <v>7</v>
      </c>
      <c r="E9" s="51">
        <v>8</v>
      </c>
      <c r="F9" s="51">
        <v>1665.6</v>
      </c>
    </row>
    <row r="10" spans="1:8" x14ac:dyDescent="0.2">
      <c r="A10" s="275"/>
      <c r="B10" s="69" t="s">
        <v>258</v>
      </c>
      <c r="C10" s="57"/>
      <c r="D10" s="57">
        <f>SUM(D3:D9)</f>
        <v>43541</v>
      </c>
      <c r="E10" s="57">
        <f>SUM(E3:E9)</f>
        <v>48937</v>
      </c>
      <c r="F10" s="57">
        <f>SUM(F3:F9)</f>
        <v>9869928</v>
      </c>
    </row>
    <row r="11" spans="1:8" ht="11.25" customHeight="1" x14ac:dyDescent="0.2">
      <c r="A11" s="275" t="s">
        <v>86</v>
      </c>
      <c r="B11" s="187" t="s">
        <v>259</v>
      </c>
      <c r="C11" s="51"/>
      <c r="D11" s="51">
        <v>2131</v>
      </c>
      <c r="E11" s="51">
        <v>1541</v>
      </c>
      <c r="F11" s="51">
        <v>425316</v>
      </c>
    </row>
    <row r="12" spans="1:8" x14ac:dyDescent="0.2">
      <c r="A12" s="275"/>
      <c r="B12" s="187" t="s">
        <v>260</v>
      </c>
      <c r="C12" s="51"/>
      <c r="D12" s="51">
        <v>283</v>
      </c>
      <c r="E12" s="51">
        <v>162</v>
      </c>
      <c r="F12" s="51">
        <v>54642.6</v>
      </c>
    </row>
    <row r="13" spans="1:8" x14ac:dyDescent="0.2">
      <c r="A13" s="275"/>
      <c r="B13" s="187" t="s">
        <v>261</v>
      </c>
      <c r="C13" s="51"/>
      <c r="D13" s="51">
        <v>362</v>
      </c>
      <c r="E13" s="51">
        <v>326</v>
      </c>
      <c r="F13" s="51">
        <v>85835.8</v>
      </c>
    </row>
    <row r="14" spans="1:8" x14ac:dyDescent="0.2">
      <c r="A14" s="275"/>
      <c r="B14" s="187" t="s">
        <v>262</v>
      </c>
      <c r="C14" s="51"/>
      <c r="D14" s="51">
        <v>31</v>
      </c>
      <c r="E14" s="51">
        <v>28</v>
      </c>
      <c r="F14" s="51">
        <v>8181.6</v>
      </c>
    </row>
    <row r="15" spans="1:8" x14ac:dyDescent="0.2">
      <c r="A15" s="275"/>
      <c r="B15" s="69" t="s">
        <v>263</v>
      </c>
      <c r="C15" s="57"/>
      <c r="D15" s="57">
        <f>SUM(D11:D14)</f>
        <v>2807</v>
      </c>
      <c r="E15" s="57">
        <f>SUM(E11:E14)</f>
        <v>2057</v>
      </c>
      <c r="F15" s="57">
        <f>SUM(F11:F14)</f>
        <v>573976</v>
      </c>
    </row>
    <row r="16" spans="1:8" ht="11.25" customHeight="1" x14ac:dyDescent="0.2">
      <c r="A16" s="275" t="s">
        <v>87</v>
      </c>
      <c r="B16" s="187" t="s">
        <v>264</v>
      </c>
      <c r="C16" s="51"/>
      <c r="D16" s="51">
        <v>14456</v>
      </c>
      <c r="E16" s="51">
        <v>166244</v>
      </c>
      <c r="F16" s="51">
        <v>5074431.8559999997</v>
      </c>
    </row>
    <row r="17" spans="1:6" x14ac:dyDescent="0.2">
      <c r="A17" s="275"/>
      <c r="B17" s="187" t="s">
        <v>265</v>
      </c>
      <c r="C17" s="51"/>
      <c r="D17" s="51">
        <v>83</v>
      </c>
      <c r="E17" s="51">
        <v>3776.5</v>
      </c>
      <c r="F17" s="51">
        <v>180516.7</v>
      </c>
    </row>
    <row r="18" spans="1:6" x14ac:dyDescent="0.2">
      <c r="A18" s="275"/>
      <c r="B18" s="187" t="s">
        <v>266</v>
      </c>
      <c r="C18" s="51"/>
      <c r="D18" s="51">
        <v>19</v>
      </c>
      <c r="E18" s="51">
        <v>722</v>
      </c>
      <c r="F18" s="51">
        <v>18194.400000000001</v>
      </c>
    </row>
    <row r="19" spans="1:6" x14ac:dyDescent="0.2">
      <c r="A19" s="275"/>
      <c r="B19" s="187" t="s">
        <v>267</v>
      </c>
      <c r="C19" s="51"/>
      <c r="D19" s="51">
        <v>3525</v>
      </c>
      <c r="E19" s="51">
        <v>98700</v>
      </c>
      <c r="F19" s="51">
        <v>2122050</v>
      </c>
    </row>
    <row r="20" spans="1:6" x14ac:dyDescent="0.2">
      <c r="A20" s="275"/>
      <c r="B20" s="187" t="s">
        <v>268</v>
      </c>
      <c r="C20" s="51"/>
      <c r="D20" s="51">
        <v>822</v>
      </c>
      <c r="E20" s="51">
        <v>38634</v>
      </c>
      <c r="F20" s="51">
        <v>2005104.6</v>
      </c>
    </row>
    <row r="21" spans="1:6" x14ac:dyDescent="0.2">
      <c r="A21" s="275"/>
      <c r="B21" s="187" t="s">
        <v>269</v>
      </c>
      <c r="C21" s="51"/>
      <c r="D21" s="51">
        <v>178</v>
      </c>
      <c r="E21" s="51">
        <v>2527.6</v>
      </c>
      <c r="F21" s="51">
        <v>56491.86</v>
      </c>
    </row>
    <row r="22" spans="1:6" x14ac:dyDescent="0.2">
      <c r="A22" s="275"/>
      <c r="B22" s="187" t="s">
        <v>270</v>
      </c>
      <c r="C22" s="51"/>
      <c r="D22" s="51">
        <v>142</v>
      </c>
      <c r="E22" s="51">
        <v>4373.6000000000004</v>
      </c>
      <c r="F22" s="51">
        <v>127271.76</v>
      </c>
    </row>
    <row r="23" spans="1:6" x14ac:dyDescent="0.2">
      <c r="A23" s="275"/>
      <c r="B23" s="187" t="s">
        <v>271</v>
      </c>
      <c r="C23" s="51"/>
      <c r="D23" s="51">
        <v>224</v>
      </c>
      <c r="E23" s="51">
        <v>2128</v>
      </c>
      <c r="F23" s="51">
        <v>104059.2</v>
      </c>
    </row>
    <row r="24" spans="1:6" x14ac:dyDescent="0.2">
      <c r="A24" s="275"/>
      <c r="B24" s="187" t="s">
        <v>272</v>
      </c>
      <c r="C24" s="51"/>
      <c r="D24" s="51">
        <v>17630</v>
      </c>
      <c r="E24" s="51">
        <v>250346</v>
      </c>
      <c r="F24" s="51">
        <v>5470060.0999999996</v>
      </c>
    </row>
    <row r="25" spans="1:6" x14ac:dyDescent="0.2">
      <c r="A25" s="275"/>
      <c r="B25" s="69" t="s">
        <v>273</v>
      </c>
      <c r="C25" s="57"/>
      <c r="D25" s="57">
        <f>SUM(D16:D24)</f>
        <v>37079</v>
      </c>
      <c r="E25" s="57">
        <f>SUM(E16:E24)</f>
        <v>567451.69999999995</v>
      </c>
      <c r="F25" s="57">
        <f>SUM(F16:F24)</f>
        <v>15158180.475999998</v>
      </c>
    </row>
    <row r="26" spans="1:6" ht="11.25" customHeight="1" x14ac:dyDescent="0.2">
      <c r="A26" s="275" t="s">
        <v>88</v>
      </c>
      <c r="B26" s="187" t="s">
        <v>274</v>
      </c>
      <c r="C26" s="51"/>
      <c r="D26" s="51">
        <v>1491</v>
      </c>
      <c r="E26" s="51">
        <v>50468</v>
      </c>
      <c r="F26" s="51">
        <v>18869985.199999999</v>
      </c>
    </row>
    <row r="27" spans="1:6" x14ac:dyDescent="0.2">
      <c r="A27" s="275"/>
      <c r="B27" s="187" t="s">
        <v>275</v>
      </c>
      <c r="C27" s="51"/>
      <c r="D27" s="51">
        <v>26</v>
      </c>
      <c r="E27" s="51">
        <v>390</v>
      </c>
      <c r="F27" s="51">
        <v>301353</v>
      </c>
    </row>
    <row r="28" spans="1:6" x14ac:dyDescent="0.2">
      <c r="A28" s="275"/>
      <c r="B28" s="69" t="s">
        <v>276</v>
      </c>
      <c r="C28" s="57"/>
      <c r="D28" s="57">
        <f>SUM(D26:D27)</f>
        <v>1517</v>
      </c>
      <c r="E28" s="57">
        <f>SUM(E26:E27)</f>
        <v>50858</v>
      </c>
      <c r="F28" s="57">
        <f>SUM(F26:F27)</f>
        <v>19171338.199999999</v>
      </c>
    </row>
    <row r="29" spans="1:6" ht="12.75" customHeight="1" x14ac:dyDescent="0.2">
      <c r="A29" s="275" t="s">
        <v>277</v>
      </c>
      <c r="B29" s="187" t="s">
        <v>278</v>
      </c>
      <c r="C29" s="51"/>
      <c r="D29" s="51">
        <v>6</v>
      </c>
      <c r="E29" s="51">
        <v>9</v>
      </c>
      <c r="F29" s="51">
        <v>3024</v>
      </c>
    </row>
    <row r="30" spans="1:6" x14ac:dyDescent="0.2">
      <c r="A30" s="275"/>
      <c r="B30" s="187" t="s">
        <v>279</v>
      </c>
      <c r="C30" s="51"/>
      <c r="D30" s="51">
        <v>37</v>
      </c>
      <c r="E30" s="51">
        <v>118</v>
      </c>
      <c r="F30" s="51">
        <v>65855.8</v>
      </c>
    </row>
    <row r="31" spans="1:6" x14ac:dyDescent="0.2">
      <c r="A31" s="275"/>
      <c r="B31" s="187" t="s">
        <v>280</v>
      </c>
      <c r="C31" s="51"/>
      <c r="D31" s="51">
        <v>16</v>
      </c>
      <c r="E31" s="51">
        <v>30</v>
      </c>
      <c r="F31" s="51">
        <v>52302</v>
      </c>
    </row>
    <row r="32" spans="1:6" x14ac:dyDescent="0.2">
      <c r="A32" s="275"/>
      <c r="B32" s="69" t="s">
        <v>281</v>
      </c>
      <c r="C32" s="57"/>
      <c r="D32" s="57">
        <f>SUM(D29:D31)</f>
        <v>59</v>
      </c>
      <c r="E32" s="57">
        <f>SUM(E29:E31)</f>
        <v>157</v>
      </c>
      <c r="F32" s="57">
        <f>SUM(F29:F31)</f>
        <v>121181.8</v>
      </c>
    </row>
    <row r="33" spans="1:6" ht="11.25" customHeight="1" x14ac:dyDescent="0.2">
      <c r="A33" s="275" t="s">
        <v>90</v>
      </c>
      <c r="B33" s="187" t="s">
        <v>282</v>
      </c>
      <c r="C33" s="51"/>
      <c r="D33" s="55">
        <v>0.04</v>
      </c>
      <c r="E33" s="51">
        <v>3.2</v>
      </c>
      <c r="F33" s="51">
        <v>3534.4</v>
      </c>
    </row>
    <row r="34" spans="1:6" x14ac:dyDescent="0.2">
      <c r="A34" s="275"/>
      <c r="B34" s="187" t="s">
        <v>283</v>
      </c>
      <c r="C34" s="51"/>
      <c r="D34" s="55">
        <v>3.64</v>
      </c>
      <c r="E34" s="51">
        <v>546</v>
      </c>
      <c r="F34" s="51">
        <v>2206986.6</v>
      </c>
    </row>
    <row r="35" spans="1:6" x14ac:dyDescent="0.2">
      <c r="A35" s="275"/>
      <c r="B35" s="187" t="s">
        <v>284</v>
      </c>
      <c r="C35" s="51"/>
      <c r="D35" s="55">
        <v>6.65</v>
      </c>
      <c r="E35" s="51">
        <v>778</v>
      </c>
      <c r="F35" s="51">
        <v>2787496.2</v>
      </c>
    </row>
    <row r="36" spans="1:6" x14ac:dyDescent="0.2">
      <c r="A36" s="275"/>
      <c r="B36" s="188" t="s">
        <v>285</v>
      </c>
      <c r="C36" s="189"/>
      <c r="D36" s="190">
        <f>SUM(D33:D35)</f>
        <v>10.33</v>
      </c>
      <c r="E36" s="189">
        <f>SUM(E33:E35)</f>
        <v>1327.2</v>
      </c>
      <c r="F36" s="189">
        <f>SUM(F33:F35)</f>
        <v>4998017.2</v>
      </c>
    </row>
    <row r="37" spans="1:6" x14ac:dyDescent="0.2">
      <c r="A37" s="275"/>
      <c r="B37" s="187" t="s">
        <v>286</v>
      </c>
      <c r="C37" s="51"/>
      <c r="D37" s="51"/>
      <c r="E37" s="51">
        <v>332754</v>
      </c>
      <c r="F37" s="51">
        <v>758679.12</v>
      </c>
    </row>
    <row r="38" spans="1:6" x14ac:dyDescent="0.2">
      <c r="A38" s="275"/>
      <c r="B38" s="69" t="s">
        <v>287</v>
      </c>
      <c r="C38" s="57"/>
      <c r="D38" s="59">
        <f>D36</f>
        <v>10.33</v>
      </c>
      <c r="E38" s="57"/>
      <c r="F38" s="57">
        <f>SUM(F36:F37)</f>
        <v>5756696.3200000003</v>
      </c>
    </row>
    <row r="39" spans="1:6" ht="11.25" customHeight="1" x14ac:dyDescent="0.2">
      <c r="A39" s="275" t="s">
        <v>91</v>
      </c>
      <c r="B39" s="191" t="s">
        <v>288</v>
      </c>
      <c r="C39" s="189"/>
      <c r="D39" s="189"/>
      <c r="E39" s="189"/>
      <c r="F39" s="189"/>
    </row>
    <row r="40" spans="1:6" x14ac:dyDescent="0.2">
      <c r="A40" s="275"/>
      <c r="B40" s="187" t="s">
        <v>289</v>
      </c>
      <c r="C40" s="51"/>
      <c r="D40" s="51">
        <v>43</v>
      </c>
      <c r="E40" s="51">
        <v>1234</v>
      </c>
      <c r="F40" s="51">
        <v>814867.62</v>
      </c>
    </row>
    <row r="41" spans="1:6" x14ac:dyDescent="0.2">
      <c r="A41" s="275"/>
      <c r="B41" s="187" t="s">
        <v>290</v>
      </c>
      <c r="C41" s="51"/>
      <c r="D41" s="51">
        <v>10</v>
      </c>
      <c r="E41" s="51">
        <v>169</v>
      </c>
      <c r="F41" s="51">
        <v>65960.7</v>
      </c>
    </row>
    <row r="42" spans="1:6" x14ac:dyDescent="0.2">
      <c r="A42" s="275"/>
      <c r="B42" s="187" t="s">
        <v>291</v>
      </c>
      <c r="C42" s="51"/>
      <c r="D42" s="51">
        <v>71</v>
      </c>
      <c r="E42" s="51">
        <v>1750</v>
      </c>
      <c r="F42" s="51">
        <v>724852.97</v>
      </c>
    </row>
    <row r="43" spans="1:6" x14ac:dyDescent="0.2">
      <c r="A43" s="275"/>
      <c r="B43" s="187" t="s">
        <v>292</v>
      </c>
      <c r="C43" s="51"/>
      <c r="D43" s="51">
        <v>5</v>
      </c>
      <c r="E43" s="51">
        <v>100</v>
      </c>
      <c r="F43" s="51">
        <v>50250</v>
      </c>
    </row>
    <row r="44" spans="1:6" x14ac:dyDescent="0.2">
      <c r="A44" s="275"/>
      <c r="B44" s="187" t="s">
        <v>293</v>
      </c>
      <c r="C44" s="51"/>
      <c r="D44" s="51">
        <v>13</v>
      </c>
      <c r="E44" s="51">
        <v>241</v>
      </c>
      <c r="F44" s="51">
        <v>61912.9</v>
      </c>
    </row>
    <row r="45" spans="1:6" x14ac:dyDescent="0.2">
      <c r="A45" s="275"/>
      <c r="B45" s="187" t="s">
        <v>294</v>
      </c>
      <c r="C45" s="51"/>
      <c r="D45" s="51">
        <v>18</v>
      </c>
      <c r="E45" s="51">
        <v>333</v>
      </c>
      <c r="F45" s="51">
        <v>143356.5</v>
      </c>
    </row>
    <row r="46" spans="1:6" x14ac:dyDescent="0.2">
      <c r="A46" s="275"/>
      <c r="B46" s="187" t="s">
        <v>295</v>
      </c>
      <c r="C46" s="51"/>
      <c r="D46" s="51">
        <v>5</v>
      </c>
      <c r="E46" s="51">
        <v>60</v>
      </c>
      <c r="F46" s="51">
        <v>22860</v>
      </c>
    </row>
    <row r="47" spans="1:6" x14ac:dyDescent="0.2">
      <c r="A47" s="275"/>
      <c r="B47" s="187" t="s">
        <v>296</v>
      </c>
      <c r="C47" s="51"/>
      <c r="D47" s="51">
        <v>23</v>
      </c>
      <c r="E47" s="51">
        <v>271</v>
      </c>
      <c r="F47" s="51">
        <v>90405.6</v>
      </c>
    </row>
    <row r="48" spans="1:6" x14ac:dyDescent="0.2">
      <c r="A48" s="275"/>
      <c r="B48" s="191" t="s">
        <v>297</v>
      </c>
      <c r="C48" s="189"/>
      <c r="D48" s="189"/>
      <c r="E48" s="189"/>
      <c r="F48" s="189"/>
    </row>
    <row r="49" spans="1:6" x14ac:dyDescent="0.2">
      <c r="A49" s="275"/>
      <c r="B49" s="187" t="s">
        <v>298</v>
      </c>
      <c r="C49" s="51"/>
      <c r="D49" s="51">
        <v>202</v>
      </c>
      <c r="E49" s="51">
        <v>5764</v>
      </c>
      <c r="F49" s="51">
        <v>1128108.3970000001</v>
      </c>
    </row>
    <row r="50" spans="1:6" x14ac:dyDescent="0.2">
      <c r="A50" s="275"/>
      <c r="B50" s="187" t="s">
        <v>299</v>
      </c>
      <c r="C50" s="51"/>
      <c r="D50" s="51">
        <v>271</v>
      </c>
      <c r="E50" s="51">
        <v>3302</v>
      </c>
      <c r="F50" s="51">
        <v>1988242.2904999999</v>
      </c>
    </row>
    <row r="51" spans="1:6" x14ac:dyDescent="0.2">
      <c r="A51" s="275"/>
      <c r="B51" s="187" t="s">
        <v>300</v>
      </c>
      <c r="C51" s="51"/>
      <c r="D51" s="51">
        <v>37</v>
      </c>
      <c r="E51" s="51">
        <v>507</v>
      </c>
      <c r="F51" s="51">
        <v>282321.38</v>
      </c>
    </row>
    <row r="52" spans="1:6" x14ac:dyDescent="0.2">
      <c r="A52" s="275"/>
      <c r="B52" s="187" t="s">
        <v>301</v>
      </c>
      <c r="C52" s="51"/>
      <c r="D52" s="51">
        <v>164</v>
      </c>
      <c r="E52" s="51">
        <v>4178</v>
      </c>
      <c r="F52" s="51">
        <v>4644044.0975000001</v>
      </c>
    </row>
    <row r="53" spans="1:6" x14ac:dyDescent="0.2">
      <c r="A53" s="275"/>
      <c r="B53" s="187" t="s">
        <v>302</v>
      </c>
      <c r="C53" s="51"/>
      <c r="D53" s="51">
        <v>59</v>
      </c>
      <c r="E53" s="51">
        <v>1257</v>
      </c>
      <c r="F53" s="51">
        <v>652131.44999999995</v>
      </c>
    </row>
    <row r="54" spans="1:6" x14ac:dyDescent="0.2">
      <c r="A54" s="275"/>
      <c r="B54" s="187" t="s">
        <v>303</v>
      </c>
      <c r="C54" s="51"/>
      <c r="D54" s="51">
        <v>58</v>
      </c>
      <c r="E54" s="51">
        <v>1356</v>
      </c>
      <c r="F54" s="51">
        <v>1084556.1159999999</v>
      </c>
    </row>
    <row r="55" spans="1:6" x14ac:dyDescent="0.2">
      <c r="A55" s="275"/>
      <c r="B55" s="187" t="s">
        <v>304</v>
      </c>
      <c r="C55" s="51"/>
      <c r="D55" s="51">
        <v>359</v>
      </c>
      <c r="E55" s="51">
        <v>8234</v>
      </c>
      <c r="F55" s="51">
        <v>16122358.16</v>
      </c>
    </row>
    <row r="56" spans="1:6" x14ac:dyDescent="0.2">
      <c r="A56" s="275"/>
      <c r="B56" s="187" t="s">
        <v>305</v>
      </c>
      <c r="C56" s="51"/>
      <c r="D56" s="51">
        <v>89</v>
      </c>
      <c r="E56" s="51">
        <v>1652</v>
      </c>
      <c r="F56" s="51">
        <v>2293702.3360000001</v>
      </c>
    </row>
    <row r="57" spans="1:6" x14ac:dyDescent="0.2">
      <c r="A57" s="275"/>
      <c r="B57" s="187" t="s">
        <v>306</v>
      </c>
      <c r="C57" s="51"/>
      <c r="D57" s="51">
        <v>1</v>
      </c>
      <c r="E57" s="51">
        <v>2</v>
      </c>
      <c r="F57" s="51">
        <v>618</v>
      </c>
    </row>
    <row r="58" spans="1:6" x14ac:dyDescent="0.2">
      <c r="A58" s="275"/>
      <c r="B58" s="187" t="s">
        <v>307</v>
      </c>
      <c r="C58" s="51"/>
      <c r="D58" s="51">
        <v>28</v>
      </c>
      <c r="E58" s="51">
        <v>371</v>
      </c>
      <c r="F58" s="51">
        <v>1630916</v>
      </c>
    </row>
    <row r="59" spans="1:6" x14ac:dyDescent="0.2">
      <c r="A59" s="275"/>
      <c r="B59" s="191" t="s">
        <v>308</v>
      </c>
      <c r="C59" s="189"/>
      <c r="D59" s="189"/>
      <c r="E59" s="189"/>
      <c r="F59" s="189"/>
    </row>
    <row r="60" spans="1:6" x14ac:dyDescent="0.2">
      <c r="A60" s="275"/>
      <c r="B60" s="187" t="s">
        <v>309</v>
      </c>
      <c r="C60" s="51"/>
      <c r="D60" s="51">
        <v>59</v>
      </c>
      <c r="E60" s="51">
        <v>841</v>
      </c>
      <c r="F60" s="51">
        <v>1306247.625</v>
      </c>
    </row>
    <row r="61" spans="1:6" x14ac:dyDescent="0.2">
      <c r="A61" s="275"/>
      <c r="B61" s="187" t="s">
        <v>310</v>
      </c>
      <c r="C61" s="51"/>
      <c r="D61" s="51">
        <v>14</v>
      </c>
      <c r="E61" s="51">
        <v>287</v>
      </c>
      <c r="F61" s="51">
        <v>126767.9</v>
      </c>
    </row>
    <row r="62" spans="1:6" x14ac:dyDescent="0.2">
      <c r="A62" s="275"/>
      <c r="B62" s="187" t="s">
        <v>311</v>
      </c>
      <c r="C62" s="51"/>
      <c r="D62" s="51">
        <v>27</v>
      </c>
      <c r="E62" s="51">
        <v>527</v>
      </c>
      <c r="F62" s="51">
        <v>359203.2</v>
      </c>
    </row>
    <row r="63" spans="1:6" x14ac:dyDescent="0.2">
      <c r="A63" s="275"/>
      <c r="B63" s="191" t="s">
        <v>312</v>
      </c>
      <c r="C63" s="192"/>
      <c r="D63" s="192"/>
      <c r="E63" s="192"/>
      <c r="F63" s="192"/>
    </row>
    <row r="64" spans="1:6" x14ac:dyDescent="0.2">
      <c r="A64" s="275"/>
      <c r="B64" s="187" t="s">
        <v>313</v>
      </c>
      <c r="C64" s="51"/>
      <c r="D64" s="51">
        <v>24</v>
      </c>
      <c r="E64" s="51">
        <v>218</v>
      </c>
      <c r="F64" s="51">
        <v>899577</v>
      </c>
    </row>
    <row r="65" spans="1:6" x14ac:dyDescent="0.2">
      <c r="A65" s="275"/>
      <c r="B65" s="187" t="s">
        <v>314</v>
      </c>
      <c r="C65" s="51"/>
      <c r="D65" s="51">
        <v>105</v>
      </c>
      <c r="E65" s="51">
        <v>3633</v>
      </c>
      <c r="F65" s="51">
        <v>1985725.14</v>
      </c>
    </row>
    <row r="66" spans="1:6" x14ac:dyDescent="0.2">
      <c r="A66" s="275"/>
      <c r="B66" s="187" t="s">
        <v>315</v>
      </c>
      <c r="C66" s="51"/>
      <c r="D66" s="51">
        <v>12</v>
      </c>
      <c r="E66" s="51">
        <v>174</v>
      </c>
      <c r="F66" s="51">
        <v>84981.6</v>
      </c>
    </row>
    <row r="67" spans="1:6" x14ac:dyDescent="0.2">
      <c r="A67" s="275"/>
      <c r="B67" s="187" t="s">
        <v>316</v>
      </c>
      <c r="C67" s="51"/>
      <c r="D67" s="51">
        <v>11</v>
      </c>
      <c r="E67" s="51">
        <v>72</v>
      </c>
      <c r="F67" s="51">
        <v>52992</v>
      </c>
    </row>
    <row r="68" spans="1:6" x14ac:dyDescent="0.2">
      <c r="A68" s="275"/>
      <c r="B68" s="187" t="s">
        <v>317</v>
      </c>
      <c r="C68" s="51"/>
      <c r="D68" s="51">
        <v>15</v>
      </c>
      <c r="E68" s="51">
        <v>282</v>
      </c>
      <c r="F68" s="51">
        <v>177067.8</v>
      </c>
    </row>
    <row r="69" spans="1:6" x14ac:dyDescent="0.2">
      <c r="A69" s="275"/>
      <c r="B69" s="187" t="s">
        <v>318</v>
      </c>
      <c r="C69" s="51"/>
      <c r="D69" s="51">
        <v>4</v>
      </c>
      <c r="E69" s="51">
        <v>44</v>
      </c>
      <c r="F69" s="51">
        <v>22554.400000000001</v>
      </c>
    </row>
    <row r="70" spans="1:6" x14ac:dyDescent="0.2">
      <c r="A70" s="275"/>
      <c r="B70" s="187" t="s">
        <v>319</v>
      </c>
      <c r="C70" s="51"/>
      <c r="D70" s="51">
        <v>1</v>
      </c>
      <c r="E70" s="51">
        <v>10</v>
      </c>
      <c r="F70" s="51">
        <v>17000</v>
      </c>
    </row>
    <row r="71" spans="1:6" x14ac:dyDescent="0.2">
      <c r="A71" s="275"/>
      <c r="B71" s="187" t="s">
        <v>320</v>
      </c>
      <c r="C71" s="51"/>
      <c r="D71" s="51">
        <v>5</v>
      </c>
      <c r="E71" s="51">
        <v>58</v>
      </c>
      <c r="F71" s="51">
        <v>34034.400000000001</v>
      </c>
    </row>
    <row r="72" spans="1:6" x14ac:dyDescent="0.2">
      <c r="A72" s="275"/>
      <c r="B72" s="191" t="s">
        <v>321</v>
      </c>
      <c r="C72" s="192"/>
      <c r="D72" s="192"/>
      <c r="E72" s="192"/>
      <c r="F72" s="192"/>
    </row>
    <row r="73" spans="1:6" x14ac:dyDescent="0.2">
      <c r="A73" s="275"/>
      <c r="B73" s="187" t="s">
        <v>322</v>
      </c>
      <c r="C73" s="51"/>
      <c r="D73" s="51">
        <v>6</v>
      </c>
      <c r="E73" s="51">
        <v>81</v>
      </c>
      <c r="F73" s="51">
        <v>269802.90000000002</v>
      </c>
    </row>
    <row r="74" spans="1:6" x14ac:dyDescent="0.2">
      <c r="A74" s="275"/>
      <c r="B74" s="187" t="s">
        <v>323</v>
      </c>
      <c r="C74" s="51"/>
      <c r="D74" s="51">
        <v>1</v>
      </c>
      <c r="E74" s="51">
        <v>9</v>
      </c>
      <c r="F74" s="51">
        <v>12373.2</v>
      </c>
    </row>
    <row r="75" spans="1:6" x14ac:dyDescent="0.2">
      <c r="A75" s="275"/>
      <c r="B75" s="187" t="s">
        <v>324</v>
      </c>
      <c r="C75" s="51"/>
      <c r="D75" s="51">
        <v>3</v>
      </c>
      <c r="E75" s="51">
        <v>31</v>
      </c>
      <c r="F75" s="51">
        <v>46441.1</v>
      </c>
    </row>
    <row r="76" spans="1:6" x14ac:dyDescent="0.2">
      <c r="A76" s="275"/>
      <c r="B76" s="187" t="s">
        <v>325</v>
      </c>
      <c r="C76" s="51"/>
      <c r="D76" s="51">
        <v>6.05</v>
      </c>
      <c r="E76" s="51">
        <v>908</v>
      </c>
      <c r="F76" s="51">
        <v>1535428</v>
      </c>
    </row>
    <row r="77" spans="1:6" x14ac:dyDescent="0.2">
      <c r="A77" s="275"/>
      <c r="B77" s="187" t="s">
        <v>326</v>
      </c>
      <c r="C77" s="51"/>
      <c r="D77" s="51">
        <v>0.78</v>
      </c>
      <c r="E77" s="51">
        <v>104</v>
      </c>
      <c r="F77" s="51">
        <v>209632.8</v>
      </c>
    </row>
    <row r="78" spans="1:6" x14ac:dyDescent="0.2">
      <c r="A78" s="275"/>
      <c r="B78" s="69" t="s">
        <v>327</v>
      </c>
      <c r="C78" s="57"/>
      <c r="D78" s="57">
        <f>SUM(D40:D77)</f>
        <v>1749.83</v>
      </c>
      <c r="E78" s="57">
        <f>SUM(E40:E77)</f>
        <v>38060</v>
      </c>
      <c r="F78" s="57">
        <f>SUM(F40:F77)</f>
        <v>38941293.581999995</v>
      </c>
    </row>
    <row r="79" spans="1:6" ht="11.25" customHeight="1" x14ac:dyDescent="0.2">
      <c r="A79" s="275" t="s">
        <v>92</v>
      </c>
      <c r="B79" s="191" t="s">
        <v>328</v>
      </c>
      <c r="C79" s="192">
        <f>SUM(C80:C86)</f>
        <v>1677</v>
      </c>
      <c r="D79" s="192">
        <f>SUM(D80:D86)</f>
        <v>1252</v>
      </c>
      <c r="E79" s="192">
        <f>SUM(E80:E86)</f>
        <v>6153</v>
      </c>
      <c r="F79" s="189"/>
    </row>
    <row r="80" spans="1:6" ht="11.25" customHeight="1" x14ac:dyDescent="0.2">
      <c r="A80" s="275"/>
      <c r="B80" s="187" t="s">
        <v>329</v>
      </c>
      <c r="C80" s="51">
        <v>329</v>
      </c>
      <c r="D80" s="51">
        <v>266</v>
      </c>
      <c r="E80" s="51">
        <v>1210</v>
      </c>
      <c r="F80" s="51">
        <v>603347.29</v>
      </c>
    </row>
    <row r="81" spans="1:7" x14ac:dyDescent="0.2">
      <c r="A81" s="275"/>
      <c r="B81" s="187" t="s">
        <v>330</v>
      </c>
      <c r="C81" s="51">
        <v>678</v>
      </c>
      <c r="D81" s="51">
        <v>459</v>
      </c>
      <c r="E81" s="51">
        <v>1675</v>
      </c>
      <c r="F81" s="51">
        <v>647915.88</v>
      </c>
    </row>
    <row r="82" spans="1:7" x14ac:dyDescent="0.2">
      <c r="A82" s="275"/>
      <c r="B82" s="187" t="s">
        <v>331</v>
      </c>
      <c r="C82" s="51">
        <v>335</v>
      </c>
      <c r="D82" s="51">
        <v>272</v>
      </c>
      <c r="E82" s="51">
        <v>1863</v>
      </c>
      <c r="F82" s="51">
        <v>1324992.76</v>
      </c>
    </row>
    <row r="83" spans="1:7" x14ac:dyDescent="0.2">
      <c r="A83" s="275"/>
      <c r="B83" s="187" t="s">
        <v>332</v>
      </c>
      <c r="C83" s="51">
        <v>50</v>
      </c>
      <c r="D83" s="51">
        <v>30</v>
      </c>
      <c r="E83" s="51">
        <v>87</v>
      </c>
      <c r="F83" s="51">
        <v>26100</v>
      </c>
    </row>
    <row r="84" spans="1:7" x14ac:dyDescent="0.2">
      <c r="A84" s="275"/>
      <c r="B84" s="187" t="s">
        <v>333</v>
      </c>
      <c r="C84" s="51">
        <v>33</v>
      </c>
      <c r="D84" s="51">
        <v>27</v>
      </c>
      <c r="E84" s="51">
        <v>197</v>
      </c>
      <c r="F84" s="51">
        <v>106171.2</v>
      </c>
    </row>
    <row r="85" spans="1:7" x14ac:dyDescent="0.2">
      <c r="A85" s="275"/>
      <c r="B85" s="187" t="s">
        <v>334</v>
      </c>
      <c r="C85" s="51">
        <v>25</v>
      </c>
      <c r="D85" s="51">
        <v>18</v>
      </c>
      <c r="E85" s="51">
        <v>59</v>
      </c>
      <c r="F85" s="51">
        <v>33606.400000000001</v>
      </c>
    </row>
    <row r="86" spans="1:7" x14ac:dyDescent="0.2">
      <c r="A86" s="275"/>
      <c r="B86" s="187" t="s">
        <v>335</v>
      </c>
      <c r="C86" s="51">
        <v>227</v>
      </c>
      <c r="D86" s="51">
        <v>180</v>
      </c>
      <c r="E86" s="51">
        <v>1062</v>
      </c>
      <c r="F86" s="51">
        <v>604915.19999999995</v>
      </c>
    </row>
    <row r="87" spans="1:7" x14ac:dyDescent="0.2">
      <c r="A87" s="275"/>
      <c r="B87" s="191" t="s">
        <v>336</v>
      </c>
      <c r="C87" s="192">
        <f>SUM(C88:C89)</f>
        <v>261</v>
      </c>
      <c r="D87" s="192">
        <f>SUM(D88:D89)</f>
        <v>200</v>
      </c>
      <c r="E87" s="192">
        <f>SUM(E88:E89)</f>
        <v>929</v>
      </c>
      <c r="F87" s="189"/>
    </row>
    <row r="88" spans="1:7" x14ac:dyDescent="0.2">
      <c r="A88" s="275"/>
      <c r="B88" s="187" t="s">
        <v>337</v>
      </c>
      <c r="C88" s="51">
        <v>206</v>
      </c>
      <c r="D88" s="51">
        <v>150</v>
      </c>
      <c r="E88" s="51">
        <v>668</v>
      </c>
      <c r="F88" s="51">
        <v>411940.95</v>
      </c>
    </row>
    <row r="89" spans="1:7" x14ac:dyDescent="0.2">
      <c r="A89" s="275"/>
      <c r="B89" s="187" t="s">
        <v>338</v>
      </c>
      <c r="C89" s="51">
        <v>55</v>
      </c>
      <c r="D89" s="51">
        <v>50</v>
      </c>
      <c r="E89" s="51">
        <v>261</v>
      </c>
      <c r="F89" s="51">
        <v>162289.79999999999</v>
      </c>
    </row>
    <row r="90" spans="1:7" x14ac:dyDescent="0.2">
      <c r="A90" s="275"/>
      <c r="B90" s="191" t="s">
        <v>339</v>
      </c>
      <c r="C90" s="192">
        <f>SUM(C91:C93)</f>
        <v>185</v>
      </c>
      <c r="D90" s="192">
        <f>SUM(D91:D93)</f>
        <v>135</v>
      </c>
      <c r="E90" s="192">
        <f>SUM(E91:E93)</f>
        <v>1733</v>
      </c>
      <c r="F90" s="189"/>
    </row>
    <row r="91" spans="1:7" x14ac:dyDescent="0.2">
      <c r="A91" s="275"/>
      <c r="B91" s="187" t="s">
        <v>340</v>
      </c>
      <c r="C91" s="51">
        <v>111</v>
      </c>
      <c r="D91" s="51">
        <v>65</v>
      </c>
      <c r="E91" s="51">
        <v>858</v>
      </c>
      <c r="F91" s="51">
        <v>592534.80000000005</v>
      </c>
    </row>
    <row r="92" spans="1:7" x14ac:dyDescent="0.2">
      <c r="A92" s="275"/>
      <c r="B92" s="187" t="s">
        <v>341</v>
      </c>
      <c r="C92" s="51">
        <v>18</v>
      </c>
      <c r="D92" s="51">
        <v>15</v>
      </c>
      <c r="E92" s="51">
        <v>138</v>
      </c>
      <c r="F92" s="51">
        <v>95302.8</v>
      </c>
    </row>
    <row r="93" spans="1:7" x14ac:dyDescent="0.2">
      <c r="A93" s="275"/>
      <c r="B93" s="187" t="s">
        <v>342</v>
      </c>
      <c r="C93" s="51">
        <v>56</v>
      </c>
      <c r="D93" s="51">
        <v>55</v>
      </c>
      <c r="E93" s="51">
        <v>737</v>
      </c>
      <c r="F93" s="51">
        <v>511754.04</v>
      </c>
    </row>
    <row r="94" spans="1:7" x14ac:dyDescent="0.2">
      <c r="A94" s="275"/>
      <c r="B94" s="191" t="s">
        <v>343</v>
      </c>
      <c r="C94" s="192">
        <v>7</v>
      </c>
      <c r="D94" s="192">
        <v>6</v>
      </c>
      <c r="E94" s="192">
        <v>45</v>
      </c>
      <c r="F94" s="189">
        <v>21096</v>
      </c>
    </row>
    <row r="95" spans="1:7" x14ac:dyDescent="0.2">
      <c r="A95" s="275"/>
      <c r="B95" s="69" t="s">
        <v>344</v>
      </c>
      <c r="C95" s="57">
        <f>C79+C87+C90+C94</f>
        <v>2130</v>
      </c>
      <c r="D95" s="57">
        <f>D79+D87+D90+D94</f>
        <v>1593</v>
      </c>
      <c r="E95" s="57">
        <f>E79+E87+E90+E94</f>
        <v>8860</v>
      </c>
      <c r="F95" s="57">
        <f>SUM(F80:F94)</f>
        <v>5141967.1199999992</v>
      </c>
    </row>
    <row r="96" spans="1:7" ht="11.25" customHeight="1" x14ac:dyDescent="0.2">
      <c r="A96" s="289" t="s">
        <v>93</v>
      </c>
      <c r="B96" s="191" t="s">
        <v>345</v>
      </c>
      <c r="C96" s="192">
        <f>SUM(C97:C100)</f>
        <v>202</v>
      </c>
      <c r="D96" s="192">
        <f>SUM(D97:D100)</f>
        <v>127</v>
      </c>
      <c r="E96" s="192">
        <f>SUM(E97:E100)</f>
        <v>400</v>
      </c>
      <c r="F96" s="192">
        <f>SUM(F97:F100)</f>
        <v>350739.12833333301</v>
      </c>
      <c r="G96" s="166"/>
    </row>
    <row r="97" spans="1:7" ht="11.25" customHeight="1" x14ac:dyDescent="0.2">
      <c r="A97" s="289"/>
      <c r="B97" s="187" t="s">
        <v>346</v>
      </c>
      <c r="C97" s="51">
        <v>101</v>
      </c>
      <c r="D97" s="51">
        <v>75</v>
      </c>
      <c r="E97" s="51">
        <v>254</v>
      </c>
      <c r="F97" s="51">
        <v>203785.89333333299</v>
      </c>
    </row>
    <row r="98" spans="1:7" x14ac:dyDescent="0.2">
      <c r="A98" s="289"/>
      <c r="B98" s="187" t="s">
        <v>347</v>
      </c>
      <c r="C98" s="51">
        <v>79</v>
      </c>
      <c r="D98" s="51">
        <v>40</v>
      </c>
      <c r="E98" s="51">
        <v>109</v>
      </c>
      <c r="F98" s="51">
        <v>125449.735</v>
      </c>
    </row>
    <row r="99" spans="1:7" x14ac:dyDescent="0.2">
      <c r="A99" s="289"/>
      <c r="B99" s="187" t="s">
        <v>348</v>
      </c>
      <c r="C99" s="51">
        <v>2</v>
      </c>
      <c r="D99" s="51">
        <v>2</v>
      </c>
      <c r="E99" s="51">
        <v>15</v>
      </c>
      <c r="F99" s="51">
        <v>5443.5</v>
      </c>
    </row>
    <row r="100" spans="1:7" x14ac:dyDescent="0.2">
      <c r="A100" s="289"/>
      <c r="B100" s="187" t="s">
        <v>349</v>
      </c>
      <c r="C100" s="51">
        <v>20</v>
      </c>
      <c r="D100" s="51">
        <v>10</v>
      </c>
      <c r="E100" s="51">
        <v>22</v>
      </c>
      <c r="F100" s="51">
        <v>16060</v>
      </c>
    </row>
    <row r="101" spans="1:7" x14ac:dyDescent="0.2">
      <c r="A101" s="289"/>
      <c r="B101" s="191" t="s">
        <v>350</v>
      </c>
      <c r="C101" s="192">
        <f>SUM(C102:C106)</f>
        <v>736</v>
      </c>
      <c r="D101" s="192">
        <f>SUM(D102:D106)</f>
        <v>238</v>
      </c>
      <c r="E101" s="192">
        <f>SUM(E102:E106)</f>
        <v>599</v>
      </c>
      <c r="F101" s="192">
        <f>SUM(F102:F106)</f>
        <v>737165.0600198413</v>
      </c>
      <c r="G101" s="166"/>
    </row>
    <row r="102" spans="1:7" x14ac:dyDescent="0.2">
      <c r="A102" s="289"/>
      <c r="B102" s="187" t="s">
        <v>351</v>
      </c>
      <c r="C102" s="51">
        <v>425</v>
      </c>
      <c r="D102" s="51">
        <v>107</v>
      </c>
      <c r="E102" s="51">
        <v>169</v>
      </c>
      <c r="F102" s="51">
        <v>234794.86874999999</v>
      </c>
    </row>
    <row r="103" spans="1:7" x14ac:dyDescent="0.2">
      <c r="A103" s="289"/>
      <c r="B103" s="187" t="s">
        <v>352</v>
      </c>
      <c r="C103" s="51">
        <v>29</v>
      </c>
      <c r="D103" s="51">
        <v>9</v>
      </c>
      <c r="E103" s="51">
        <v>22</v>
      </c>
      <c r="F103" s="51">
        <v>129800</v>
      </c>
    </row>
    <row r="104" spans="1:7" x14ac:dyDescent="0.2">
      <c r="A104" s="289"/>
      <c r="B104" s="187" t="s">
        <v>353</v>
      </c>
      <c r="C104" s="51">
        <v>124</v>
      </c>
      <c r="D104" s="51">
        <v>63</v>
      </c>
      <c r="E104" s="51">
        <v>124</v>
      </c>
      <c r="F104" s="51">
        <v>154065.079365079</v>
      </c>
    </row>
    <row r="105" spans="1:7" x14ac:dyDescent="0.2">
      <c r="A105" s="289"/>
      <c r="B105" s="187" t="s">
        <v>354</v>
      </c>
      <c r="C105" s="51">
        <v>24</v>
      </c>
      <c r="D105" s="51">
        <v>24</v>
      </c>
      <c r="E105" s="51">
        <v>70</v>
      </c>
      <c r="F105" s="51">
        <v>66938.083333333299</v>
      </c>
    </row>
    <row r="106" spans="1:7" x14ac:dyDescent="0.2">
      <c r="A106" s="289"/>
      <c r="B106" s="187" t="s">
        <v>355</v>
      </c>
      <c r="C106" s="51">
        <v>134</v>
      </c>
      <c r="D106" s="51">
        <v>35</v>
      </c>
      <c r="E106" s="51">
        <v>214</v>
      </c>
      <c r="F106" s="51">
        <v>151567.02857142899</v>
      </c>
    </row>
    <row r="107" spans="1:7" x14ac:dyDescent="0.2">
      <c r="A107" s="289"/>
      <c r="B107" s="191" t="s">
        <v>356</v>
      </c>
      <c r="C107" s="192">
        <f>SUM(C108:C114)</f>
        <v>2260</v>
      </c>
      <c r="D107" s="192">
        <f>SUM(D108:D114)</f>
        <v>427</v>
      </c>
      <c r="E107" s="192">
        <f>SUM(E108:E114)</f>
        <v>201</v>
      </c>
      <c r="F107" s="192">
        <f>SUM(F108:F114)</f>
        <v>276279.43749999994</v>
      </c>
      <c r="G107" s="166"/>
    </row>
    <row r="108" spans="1:7" x14ac:dyDescent="0.2">
      <c r="A108" s="289"/>
      <c r="B108" s="187" t="s">
        <v>357</v>
      </c>
      <c r="C108" s="51">
        <v>2218</v>
      </c>
      <c r="D108" s="51">
        <v>387</v>
      </c>
      <c r="E108" s="51">
        <v>25</v>
      </c>
      <c r="F108" s="51">
        <v>51890</v>
      </c>
      <c r="G108" s="166"/>
    </row>
    <row r="109" spans="1:7" x14ac:dyDescent="0.2">
      <c r="A109" s="289"/>
      <c r="B109" s="187" t="s">
        <v>358</v>
      </c>
      <c r="C109" s="51">
        <v>2</v>
      </c>
      <c r="D109" s="51">
        <v>2</v>
      </c>
      <c r="E109" s="51">
        <v>14</v>
      </c>
      <c r="F109" s="51">
        <v>18999.400000000001</v>
      </c>
    </row>
    <row r="110" spans="1:7" x14ac:dyDescent="0.2">
      <c r="A110" s="289"/>
      <c r="B110" s="187" t="s">
        <v>359</v>
      </c>
      <c r="C110" s="51">
        <v>6</v>
      </c>
      <c r="D110" s="51">
        <v>6</v>
      </c>
      <c r="E110" s="51">
        <v>20</v>
      </c>
      <c r="F110" s="51">
        <v>17553.900000000001</v>
      </c>
    </row>
    <row r="111" spans="1:7" x14ac:dyDescent="0.2">
      <c r="A111" s="289"/>
      <c r="B111" s="187" t="s">
        <v>360</v>
      </c>
      <c r="C111" s="51">
        <v>8</v>
      </c>
      <c r="D111" s="51">
        <v>8</v>
      </c>
      <c r="E111" s="51">
        <v>54</v>
      </c>
      <c r="F111" s="51">
        <v>89553.9375</v>
      </c>
    </row>
    <row r="112" spans="1:7" x14ac:dyDescent="0.2">
      <c r="A112" s="289"/>
      <c r="B112" s="187" t="s">
        <v>361</v>
      </c>
      <c r="C112" s="51">
        <v>12</v>
      </c>
      <c r="D112" s="51">
        <v>12</v>
      </c>
      <c r="E112" s="51">
        <v>47</v>
      </c>
      <c r="F112" s="51">
        <v>39818.400000000001</v>
      </c>
    </row>
    <row r="113" spans="1:17" x14ac:dyDescent="0.2">
      <c r="A113" s="289"/>
      <c r="B113" s="187" t="s">
        <v>362</v>
      </c>
      <c r="C113" s="51">
        <v>12</v>
      </c>
      <c r="D113" s="51">
        <v>10</v>
      </c>
      <c r="E113" s="51">
        <v>37</v>
      </c>
      <c r="F113" s="51">
        <v>49084.2</v>
      </c>
    </row>
    <row r="114" spans="1:17" x14ac:dyDescent="0.2">
      <c r="A114" s="289"/>
      <c r="B114" s="187" t="s">
        <v>363</v>
      </c>
      <c r="C114" s="51">
        <v>2</v>
      </c>
      <c r="D114" s="51">
        <v>2</v>
      </c>
      <c r="E114" s="51">
        <v>4</v>
      </c>
      <c r="F114" s="51">
        <v>9379.6</v>
      </c>
    </row>
    <row r="115" spans="1:17" ht="11.25" customHeight="1" x14ac:dyDescent="0.2">
      <c r="A115" s="289"/>
      <c r="B115" s="191" t="s">
        <v>364</v>
      </c>
      <c r="C115" s="192">
        <f>SUM(C116:C117)</f>
        <v>24043</v>
      </c>
      <c r="D115" s="192">
        <f>SUM(D116:D117)</f>
        <v>16196</v>
      </c>
      <c r="E115" s="192">
        <f>SUM(E116:E117)</f>
        <v>3956</v>
      </c>
      <c r="F115" s="192">
        <f>SUM(F116:F117)</f>
        <v>2708528</v>
      </c>
    </row>
    <row r="116" spans="1:17" ht="11.25" customHeight="1" x14ac:dyDescent="0.2">
      <c r="A116" s="289"/>
      <c r="B116" s="187" t="s">
        <v>365</v>
      </c>
      <c r="C116" s="51">
        <v>24032</v>
      </c>
      <c r="D116" s="51">
        <v>16192</v>
      </c>
      <c r="E116" s="51">
        <v>3955</v>
      </c>
      <c r="F116" s="51">
        <v>2705220</v>
      </c>
      <c r="H116" s="193"/>
      <c r="I116" s="194"/>
      <c r="J116" s="38"/>
      <c r="K116" s="38"/>
      <c r="L116" s="38"/>
      <c r="M116" s="38"/>
    </row>
    <row r="117" spans="1:17" ht="11.25" customHeight="1" x14ac:dyDescent="0.2">
      <c r="A117" s="289"/>
      <c r="B117" s="187" t="s">
        <v>366</v>
      </c>
      <c r="C117" s="51">
        <v>11</v>
      </c>
      <c r="D117" s="51">
        <v>4</v>
      </c>
      <c r="E117" s="51">
        <v>1</v>
      </c>
      <c r="F117" s="51">
        <v>3308</v>
      </c>
      <c r="H117" s="193"/>
      <c r="I117" s="194"/>
      <c r="J117" s="38"/>
      <c r="K117" s="38"/>
      <c r="L117" s="38"/>
      <c r="M117" s="38"/>
    </row>
    <row r="118" spans="1:17" x14ac:dyDescent="0.2">
      <c r="A118" s="289"/>
      <c r="B118" s="69" t="s">
        <v>367</v>
      </c>
      <c r="C118" s="57">
        <f>C96+C101+C107+C115</f>
        <v>27241</v>
      </c>
      <c r="D118" s="57">
        <f>D96+D101+D107+D115</f>
        <v>16988</v>
      </c>
      <c r="E118" s="57">
        <f>E96+E101+E107+E115</f>
        <v>5156</v>
      </c>
      <c r="F118" s="57">
        <f>F96+F101+F107+F115</f>
        <v>4072711.6258531744</v>
      </c>
      <c r="G118" s="166"/>
      <c r="Q118" s="42"/>
    </row>
    <row r="119" spans="1:17" ht="11.25" customHeight="1" x14ac:dyDescent="0.2">
      <c r="A119" s="275" t="s">
        <v>94</v>
      </c>
      <c r="B119" s="187" t="s">
        <v>368</v>
      </c>
      <c r="C119" s="51">
        <v>108</v>
      </c>
      <c r="D119" s="51">
        <v>83</v>
      </c>
      <c r="E119" s="51">
        <v>38</v>
      </c>
      <c r="F119" s="51">
        <v>87400</v>
      </c>
    </row>
    <row r="120" spans="1:17" x14ac:dyDescent="0.2">
      <c r="A120" s="275"/>
      <c r="B120" s="187" t="s">
        <v>369</v>
      </c>
      <c r="C120" s="51">
        <v>8416</v>
      </c>
      <c r="D120" s="51">
        <v>5364</v>
      </c>
      <c r="E120" s="51">
        <v>4744</v>
      </c>
      <c r="F120" s="51"/>
    </row>
    <row r="121" spans="1:17" x14ac:dyDescent="0.2">
      <c r="A121" s="275"/>
      <c r="B121" s="69" t="s">
        <v>370</v>
      </c>
      <c r="C121" s="57">
        <f>SUM(C119:C120)</f>
        <v>8524</v>
      </c>
      <c r="D121" s="57">
        <f>SUM(D119:D120)</f>
        <v>5447</v>
      </c>
      <c r="E121" s="57">
        <f>SUM(E119:E120)</f>
        <v>4782</v>
      </c>
      <c r="F121" s="57">
        <f>SUM(F119:F120)</f>
        <v>87400</v>
      </c>
    </row>
    <row r="122" spans="1:17" ht="11.25" customHeight="1" x14ac:dyDescent="0.2">
      <c r="A122" s="275" t="s">
        <v>95</v>
      </c>
      <c r="B122" s="187" t="s">
        <v>371</v>
      </c>
      <c r="C122" s="51"/>
      <c r="D122" s="51"/>
      <c r="E122" s="51">
        <v>627</v>
      </c>
      <c r="F122" s="51">
        <v>2219580</v>
      </c>
    </row>
    <row r="123" spans="1:17" x14ac:dyDescent="0.2">
      <c r="A123" s="275"/>
      <c r="B123" s="187" t="s">
        <v>372</v>
      </c>
      <c r="C123" s="51"/>
      <c r="D123" s="51"/>
      <c r="E123" s="51">
        <v>20</v>
      </c>
      <c r="F123" s="51">
        <v>55224</v>
      </c>
    </row>
    <row r="124" spans="1:17" x14ac:dyDescent="0.2">
      <c r="A124" s="275"/>
      <c r="B124" s="187" t="s">
        <v>373</v>
      </c>
      <c r="C124" s="51"/>
      <c r="D124" s="51"/>
      <c r="E124" s="51">
        <v>6</v>
      </c>
      <c r="F124" s="51">
        <v>16236</v>
      </c>
    </row>
    <row r="125" spans="1:17" x14ac:dyDescent="0.2">
      <c r="A125" s="275"/>
      <c r="B125" s="69" t="s">
        <v>374</v>
      </c>
      <c r="C125" s="57"/>
      <c r="D125" s="57"/>
      <c r="E125" s="57">
        <f>SUM(E122:E124)</f>
        <v>653</v>
      </c>
      <c r="F125" s="57">
        <f>SUM(F122:F124)</f>
        <v>2291040</v>
      </c>
    </row>
    <row r="126" spans="1:17" ht="11.25" customHeight="1" x14ac:dyDescent="0.2">
      <c r="A126" s="275" t="s">
        <v>96</v>
      </c>
      <c r="B126" s="187" t="s">
        <v>375</v>
      </c>
      <c r="C126" s="51">
        <v>50</v>
      </c>
      <c r="D126" s="51">
        <v>50</v>
      </c>
      <c r="E126" s="51">
        <v>318</v>
      </c>
      <c r="F126" s="51">
        <v>260696.4</v>
      </c>
    </row>
    <row r="127" spans="1:17" x14ac:dyDescent="0.2">
      <c r="A127" s="275"/>
      <c r="B127" s="187" t="s">
        <v>376</v>
      </c>
      <c r="C127" s="51">
        <v>2286</v>
      </c>
      <c r="D127" s="51">
        <v>1621</v>
      </c>
      <c r="E127" s="51">
        <v>6217</v>
      </c>
      <c r="F127" s="51"/>
    </row>
    <row r="128" spans="1:17" x14ac:dyDescent="0.2">
      <c r="A128" s="275"/>
      <c r="B128" s="69" t="s">
        <v>377</v>
      </c>
      <c r="C128" s="57">
        <f>SUM(C126:C127)</f>
        <v>2336</v>
      </c>
      <c r="D128" s="57">
        <f>SUM(D126:D127)</f>
        <v>1671</v>
      </c>
      <c r="E128" s="57">
        <f>SUM(E126:E127)</f>
        <v>6535</v>
      </c>
      <c r="F128" s="57">
        <f>SUM(F126:F127)</f>
        <v>260696.4</v>
      </c>
    </row>
    <row r="129" spans="1:7" ht="11.25" customHeight="1" x14ac:dyDescent="0.2">
      <c r="A129" s="154" t="s">
        <v>97</v>
      </c>
      <c r="B129" s="187" t="s">
        <v>378</v>
      </c>
      <c r="C129" s="51">
        <v>13022</v>
      </c>
      <c r="D129" s="51">
        <v>10677</v>
      </c>
      <c r="E129" s="51">
        <v>20358</v>
      </c>
      <c r="F129" s="51">
        <v>17206581.600000001</v>
      </c>
    </row>
    <row r="130" spans="1:7" ht="11.25" customHeight="1" x14ac:dyDescent="0.2">
      <c r="A130" s="154"/>
      <c r="B130" s="187" t="s">
        <v>379</v>
      </c>
      <c r="C130" s="51"/>
      <c r="D130" s="51">
        <v>4</v>
      </c>
      <c r="E130" s="51">
        <v>2</v>
      </c>
      <c r="F130" s="51">
        <v>2190</v>
      </c>
      <c r="G130" s="186"/>
    </row>
    <row r="131" spans="1:7" x14ac:dyDescent="0.2">
      <c r="A131" s="154"/>
      <c r="B131" s="69" t="s">
        <v>380</v>
      </c>
      <c r="C131" s="57">
        <f>SUM(C129:C130)</f>
        <v>13022</v>
      </c>
      <c r="D131" s="57">
        <f>SUM(D129:D130)</f>
        <v>10681</v>
      </c>
      <c r="E131" s="57">
        <f>SUM(E129:E130)</f>
        <v>20360</v>
      </c>
      <c r="F131" s="57">
        <f>SUM(F129:F130)</f>
        <v>17208771.600000001</v>
      </c>
    </row>
    <row r="132" spans="1:7" x14ac:dyDescent="0.2">
      <c r="A132" s="281"/>
      <c r="B132" s="281"/>
      <c r="C132" s="16"/>
      <c r="D132" s="16"/>
      <c r="E132" s="16" t="s">
        <v>98</v>
      </c>
      <c r="F132" s="16" t="s">
        <v>99</v>
      </c>
    </row>
    <row r="133" spans="1:7" x14ac:dyDescent="0.2">
      <c r="A133" s="154" t="s">
        <v>100</v>
      </c>
      <c r="B133" s="69" t="s">
        <v>381</v>
      </c>
      <c r="C133" s="57"/>
      <c r="D133" s="57"/>
      <c r="E133" s="57">
        <v>45400</v>
      </c>
      <c r="F133" s="57">
        <v>24851052</v>
      </c>
    </row>
    <row r="134" spans="1:7" x14ac:dyDescent="0.2">
      <c r="A134" s="288" t="s">
        <v>101</v>
      </c>
      <c r="B134" s="288"/>
      <c r="C134" s="262">
        <f>F133+F131+F128+F125+F121+F118+F95+F78+F38+F28+F25+F15+F10+F32</f>
        <v>143506233.12385318</v>
      </c>
      <c r="D134" s="262"/>
      <c r="E134" s="262"/>
      <c r="F134" s="262"/>
    </row>
    <row r="135" spans="1:7" x14ac:dyDescent="0.2">
      <c r="A135" s="260" t="s">
        <v>65</v>
      </c>
      <c r="B135" s="260"/>
      <c r="C135" s="260"/>
      <c r="D135" s="260"/>
      <c r="E135" s="260"/>
      <c r="F135" s="260"/>
    </row>
  </sheetData>
  <mergeCells count="18">
    <mergeCell ref="A1:F1"/>
    <mergeCell ref="A2:B2"/>
    <mergeCell ref="A3:A10"/>
    <mergeCell ref="A11:A15"/>
    <mergeCell ref="A16:A25"/>
    <mergeCell ref="A26:A28"/>
    <mergeCell ref="A29:A32"/>
    <mergeCell ref="A33:A38"/>
    <mergeCell ref="A39:A78"/>
    <mergeCell ref="A79:A95"/>
    <mergeCell ref="A134:B134"/>
    <mergeCell ref="C134:F134"/>
    <mergeCell ref="A135:F135"/>
    <mergeCell ref="A96:A118"/>
    <mergeCell ref="A119:A121"/>
    <mergeCell ref="A122:A125"/>
    <mergeCell ref="A126:A128"/>
    <mergeCell ref="A132:B13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MJ16"/>
  <sheetViews>
    <sheetView zoomScaleNormal="100" workbookViewId="0">
      <selection sqref="A1:B1"/>
    </sheetView>
  </sheetViews>
  <sheetFormatPr baseColWidth="10" defaultColWidth="11" defaultRowHeight="12.75" x14ac:dyDescent="0.2"/>
  <cols>
    <col min="1" max="1" width="12.5703125" style="1" customWidth="1"/>
    <col min="2" max="2" width="23.5703125" style="1" customWidth="1"/>
    <col min="3" max="1024" width="11" style="1"/>
  </cols>
  <sheetData>
    <row r="1" spans="1:10" ht="36" customHeight="1" x14ac:dyDescent="0.2">
      <c r="A1" s="291" t="s">
        <v>41</v>
      </c>
      <c r="B1" s="291"/>
    </row>
    <row r="2" spans="1:10" x14ac:dyDescent="0.2">
      <c r="A2" s="195"/>
      <c r="B2" s="196" t="s">
        <v>54</v>
      </c>
      <c r="D2" s="1" t="s">
        <v>179</v>
      </c>
      <c r="H2" s="50"/>
    </row>
    <row r="3" spans="1:10" x14ac:dyDescent="0.2">
      <c r="A3" s="197" t="s">
        <v>54</v>
      </c>
      <c r="B3" s="198">
        <f>SUM(B4:B14)</f>
        <v>140005.83000000002</v>
      </c>
      <c r="H3" s="40"/>
    </row>
    <row r="4" spans="1:10" x14ac:dyDescent="0.2">
      <c r="A4" s="195" t="s">
        <v>85</v>
      </c>
      <c r="B4" s="199">
        <f>'AQ3'!D10</f>
        <v>43541</v>
      </c>
      <c r="D4" s="44">
        <f>B4/$B$3</f>
        <v>0.31099419217042601</v>
      </c>
      <c r="E4" s="135"/>
      <c r="F4" s="135"/>
      <c r="G4" s="135"/>
      <c r="H4" s="40"/>
      <c r="I4" s="135"/>
      <c r="J4" s="135"/>
    </row>
    <row r="5" spans="1:10" x14ac:dyDescent="0.2">
      <c r="A5" s="195" t="s">
        <v>86</v>
      </c>
      <c r="B5" s="199">
        <f>'AQ3'!D15</f>
        <v>2807</v>
      </c>
      <c r="D5" s="44">
        <f>B5/$B$3</f>
        <v>2.0049165095482092E-2</v>
      </c>
      <c r="H5" s="50"/>
    </row>
    <row r="6" spans="1:10" x14ac:dyDescent="0.2">
      <c r="A6" s="195" t="s">
        <v>87</v>
      </c>
      <c r="B6" s="199">
        <f>'AQ3'!D25</f>
        <v>37079</v>
      </c>
      <c r="D6" s="44">
        <f>B6/$B$3</f>
        <v>0.26483897134855022</v>
      </c>
    </row>
    <row r="7" spans="1:10" x14ac:dyDescent="0.2">
      <c r="A7" s="200" t="s">
        <v>88</v>
      </c>
      <c r="B7" s="199">
        <f>'AQ3'!D28</f>
        <v>1517</v>
      </c>
      <c r="D7" s="44">
        <f>B7/$B$3</f>
        <v>1.0835263074401972E-2</v>
      </c>
      <c r="H7" s="39"/>
    </row>
    <row r="8" spans="1:10" x14ac:dyDescent="0.2">
      <c r="A8" s="200" t="s">
        <v>277</v>
      </c>
      <c r="B8" s="199">
        <f>'AQ3'!D32</f>
        <v>59</v>
      </c>
      <c r="D8" s="44"/>
      <c r="H8" s="39"/>
    </row>
    <row r="9" spans="1:10" x14ac:dyDescent="0.2">
      <c r="A9" s="200" t="s">
        <v>91</v>
      </c>
      <c r="B9" s="199">
        <f>'AQ3'!D78</f>
        <v>1749.83</v>
      </c>
      <c r="D9" s="44">
        <f t="shared" ref="D9:D14" si="0">B9/$B$3</f>
        <v>1.2498265250811338E-2</v>
      </c>
    </row>
    <row r="10" spans="1:10" x14ac:dyDescent="0.2">
      <c r="A10" s="200" t="s">
        <v>92</v>
      </c>
      <c r="B10" s="199">
        <f>'AQ3'!C95</f>
        <v>2130</v>
      </c>
      <c r="D10" s="44">
        <f t="shared" si="0"/>
        <v>1.5213652174341596E-2</v>
      </c>
    </row>
    <row r="11" spans="1:10" x14ac:dyDescent="0.2">
      <c r="A11" s="200" t="s">
        <v>382</v>
      </c>
      <c r="B11" s="199">
        <f>'AQ3'!C96+'AQ3'!C101+'AQ3'!C107</f>
        <v>3198</v>
      </c>
      <c r="D11" s="44">
        <f t="shared" si="0"/>
        <v>2.2841905940631183E-2</v>
      </c>
    </row>
    <row r="12" spans="1:10" x14ac:dyDescent="0.2">
      <c r="A12" s="200" t="s">
        <v>383</v>
      </c>
      <c r="B12" s="199">
        <f>'AQ3'!C115+'AQ3'!C129</f>
        <v>37065</v>
      </c>
      <c r="D12" s="44">
        <f t="shared" si="0"/>
        <v>0.26473897551266257</v>
      </c>
    </row>
    <row r="13" spans="1:10" x14ac:dyDescent="0.2">
      <c r="A13" s="200" t="s">
        <v>384</v>
      </c>
      <c r="B13" s="199">
        <f>'AQ3'!C121</f>
        <v>8524</v>
      </c>
      <c r="D13" s="44">
        <f t="shared" si="0"/>
        <v>6.0883178936191433E-2</v>
      </c>
    </row>
    <row r="14" spans="1:10" x14ac:dyDescent="0.2">
      <c r="A14" s="200" t="s">
        <v>385</v>
      </c>
      <c r="B14" s="199">
        <f>'AQ3'!C128</f>
        <v>2336</v>
      </c>
      <c r="D14" s="44">
        <f t="shared" si="0"/>
        <v>1.668501947383191E-2</v>
      </c>
    </row>
    <row r="15" spans="1:10" x14ac:dyDescent="0.2">
      <c r="A15" s="258" t="s">
        <v>65</v>
      </c>
      <c r="B15" s="258"/>
    </row>
    <row r="16" spans="1:10" x14ac:dyDescent="0.2">
      <c r="A16" s="3" t="s">
        <v>386</v>
      </c>
    </row>
  </sheetData>
  <mergeCells count="2">
    <mergeCell ref="A1:B1"/>
    <mergeCell ref="A15:B15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AMJ134"/>
  <sheetViews>
    <sheetView topLeftCell="A106" zoomScaleNormal="100" workbookViewId="0">
      <selection sqref="A1:G1"/>
    </sheetView>
  </sheetViews>
  <sheetFormatPr baseColWidth="10" defaultColWidth="11" defaultRowHeight="12.75" x14ac:dyDescent="0.2"/>
  <cols>
    <col min="1" max="1" width="11" style="60"/>
    <col min="2" max="2" width="26.7109375" style="60" customWidth="1"/>
    <col min="3" max="1024" width="11" style="60"/>
  </cols>
  <sheetData>
    <row r="1" spans="1:9" x14ac:dyDescent="0.2">
      <c r="A1" s="257" t="s">
        <v>387</v>
      </c>
      <c r="B1" s="257"/>
      <c r="C1" s="257"/>
      <c r="D1" s="257"/>
      <c r="E1" s="257"/>
      <c r="F1" s="257"/>
      <c r="G1" s="257"/>
    </row>
    <row r="2" spans="1:9" ht="22.5" x14ac:dyDescent="0.2">
      <c r="A2" s="274"/>
      <c r="B2" s="274"/>
      <c r="C2" s="49" t="s">
        <v>73</v>
      </c>
      <c r="D2" s="49" t="s">
        <v>74</v>
      </c>
      <c r="E2" s="49" t="s">
        <v>195</v>
      </c>
      <c r="F2" s="49" t="s">
        <v>76</v>
      </c>
      <c r="G2" s="49" t="s">
        <v>196</v>
      </c>
      <c r="I2" s="50"/>
    </row>
    <row r="3" spans="1:9" ht="11.25" customHeight="1" x14ac:dyDescent="0.2">
      <c r="A3" s="275" t="s">
        <v>85</v>
      </c>
      <c r="B3" s="70" t="s">
        <v>251</v>
      </c>
      <c r="C3" s="51">
        <f>'AQ3'!F3</f>
        <v>2042597.7</v>
      </c>
      <c r="D3" s="201">
        <v>1643706.8</v>
      </c>
      <c r="E3" s="54">
        <f t="shared" ref="E3:E8" si="0">(C3-D3)/D3</f>
        <v>0.24267764786274529</v>
      </c>
      <c r="F3" s="51">
        <v>1958669.7</v>
      </c>
      <c r="G3" s="54">
        <f t="shared" ref="G3:G8" si="1">(F3-D3)/D3</f>
        <v>0.19161744661517485</v>
      </c>
      <c r="I3" s="50"/>
    </row>
    <row r="4" spans="1:9" x14ac:dyDescent="0.2">
      <c r="A4" s="275"/>
      <c r="B4" s="70" t="s">
        <v>252</v>
      </c>
      <c r="C4" s="51">
        <f>'AQ3'!F4</f>
        <v>5399825.0999999996</v>
      </c>
      <c r="D4" s="201">
        <v>5401575.2000000002</v>
      </c>
      <c r="E4" s="54">
        <f t="shared" si="0"/>
        <v>-3.23998081152431E-4</v>
      </c>
      <c r="F4" s="51">
        <v>5456279.0999999996</v>
      </c>
      <c r="G4" s="54">
        <f t="shared" si="1"/>
        <v>1.012739765244765E-2</v>
      </c>
      <c r="I4" s="104"/>
    </row>
    <row r="5" spans="1:9" x14ac:dyDescent="0.2">
      <c r="A5" s="275"/>
      <c r="B5" s="70" t="s">
        <v>253</v>
      </c>
      <c r="C5" s="51">
        <f>'AQ3'!F5</f>
        <v>2007579.6</v>
      </c>
      <c r="D5" s="201">
        <v>1846668.6</v>
      </c>
      <c r="E5" s="54">
        <f t="shared" si="0"/>
        <v>8.7135829352380817E-2</v>
      </c>
      <c r="F5" s="51">
        <v>2024643.6</v>
      </c>
      <c r="G5" s="54">
        <f t="shared" si="1"/>
        <v>9.6376252891287581E-2</v>
      </c>
      <c r="I5" s="64"/>
    </row>
    <row r="6" spans="1:9" x14ac:dyDescent="0.2">
      <c r="A6" s="275"/>
      <c r="B6" s="70" t="s">
        <v>254</v>
      </c>
      <c r="C6" s="51">
        <f>'AQ3'!F6</f>
        <v>172170</v>
      </c>
      <c r="D6" s="201">
        <v>172208</v>
      </c>
      <c r="E6" s="54">
        <f t="shared" si="0"/>
        <v>-2.2066338381492148E-4</v>
      </c>
      <c r="F6" s="51">
        <v>169200</v>
      </c>
      <c r="G6" s="54">
        <f t="shared" si="1"/>
        <v>-1.7467248908296942E-2</v>
      </c>
      <c r="I6" s="64"/>
    </row>
    <row r="7" spans="1:9" x14ac:dyDescent="0.2">
      <c r="A7" s="275"/>
      <c r="B7" s="70" t="s">
        <v>255</v>
      </c>
      <c r="C7" s="51">
        <f>'AQ3'!F7</f>
        <v>116436</v>
      </c>
      <c r="D7" s="201">
        <v>116280</v>
      </c>
      <c r="E7" s="54">
        <f t="shared" si="0"/>
        <v>1.3415892672858616E-3</v>
      </c>
      <c r="F7" s="51">
        <v>106020</v>
      </c>
      <c r="G7" s="54">
        <f t="shared" si="1"/>
        <v>-8.8235294117647065E-2</v>
      </c>
    </row>
    <row r="8" spans="1:9" x14ac:dyDescent="0.2">
      <c r="A8" s="275"/>
      <c r="B8" s="70" t="s">
        <v>256</v>
      </c>
      <c r="C8" s="51">
        <f>'AQ3'!F8</f>
        <v>129654</v>
      </c>
      <c r="D8" s="201">
        <v>118260</v>
      </c>
      <c r="E8" s="54">
        <f t="shared" si="0"/>
        <v>9.6347031963470317E-2</v>
      </c>
      <c r="F8" s="51">
        <v>123480</v>
      </c>
      <c r="G8" s="54">
        <f t="shared" si="1"/>
        <v>4.4140030441400302E-2</v>
      </c>
    </row>
    <row r="9" spans="1:9" x14ac:dyDescent="0.2">
      <c r="A9" s="275"/>
      <c r="B9" s="70" t="s">
        <v>257</v>
      </c>
      <c r="C9" s="51">
        <f>'AQ3'!F9</f>
        <v>1665.6</v>
      </c>
      <c r="D9" s="201">
        <v>734.85</v>
      </c>
      <c r="E9" s="201" t="s">
        <v>388</v>
      </c>
      <c r="F9" s="201">
        <v>1306.4000000000001</v>
      </c>
      <c r="G9" s="201" t="s">
        <v>388</v>
      </c>
    </row>
    <row r="10" spans="1:9" x14ac:dyDescent="0.2">
      <c r="A10" s="275"/>
      <c r="B10" s="102" t="s">
        <v>258</v>
      </c>
      <c r="C10" s="57">
        <f>SUM(C3:C9)</f>
        <v>9869928</v>
      </c>
      <c r="D10" s="57">
        <f>SUM(D3:D9)</f>
        <v>9299433.4499999993</v>
      </c>
      <c r="E10" s="156">
        <f t="shared" ref="E10:E38" si="2">(C10-D10)/D10</f>
        <v>6.1347237234113526E-2</v>
      </c>
      <c r="F10" s="57">
        <f>SUM(F3:F9)</f>
        <v>9839598.8000000007</v>
      </c>
      <c r="G10" s="156">
        <f t="shared" ref="G10:G38" si="3">(F10-D10)/D10</f>
        <v>5.8085834250472701E-2</v>
      </c>
    </row>
    <row r="11" spans="1:9" ht="11.25" customHeight="1" x14ac:dyDescent="0.2">
      <c r="A11" s="275" t="s">
        <v>86</v>
      </c>
      <c r="B11" s="70" t="s">
        <v>259</v>
      </c>
      <c r="C11" s="51">
        <f>'AQ3'!F11</f>
        <v>425316</v>
      </c>
      <c r="D11" s="51">
        <v>221914</v>
      </c>
      <c r="E11" s="54">
        <f t="shared" si="2"/>
        <v>0.91658029687176112</v>
      </c>
      <c r="F11" s="51">
        <v>403742</v>
      </c>
      <c r="G11" s="54">
        <f t="shared" si="3"/>
        <v>0.81936245572609212</v>
      </c>
    </row>
    <row r="12" spans="1:9" x14ac:dyDescent="0.2">
      <c r="A12" s="275"/>
      <c r="B12" s="70" t="s">
        <v>260</v>
      </c>
      <c r="C12" s="51">
        <f>'AQ3'!F12</f>
        <v>54642.6</v>
      </c>
      <c r="D12" s="51">
        <v>72143.100000000006</v>
      </c>
      <c r="E12" s="54">
        <f t="shared" si="2"/>
        <v>-0.24258037151162073</v>
      </c>
      <c r="F12" s="51">
        <v>54869.4</v>
      </c>
      <c r="G12" s="54">
        <f t="shared" si="3"/>
        <v>-0.2394366197183099</v>
      </c>
    </row>
    <row r="13" spans="1:9" x14ac:dyDescent="0.2">
      <c r="A13" s="275"/>
      <c r="B13" s="70" t="s">
        <v>261</v>
      </c>
      <c r="C13" s="51">
        <f>'AQ3'!F13</f>
        <v>85835.8</v>
      </c>
      <c r="D13" s="51">
        <v>105560</v>
      </c>
      <c r="E13" s="54">
        <f t="shared" si="2"/>
        <v>-0.18685297461159528</v>
      </c>
      <c r="F13" s="51">
        <v>84760</v>
      </c>
      <c r="G13" s="54">
        <f t="shared" si="3"/>
        <v>-0.19704433497536947</v>
      </c>
    </row>
    <row r="14" spans="1:9" x14ac:dyDescent="0.2">
      <c r="A14" s="275"/>
      <c r="B14" s="70" t="s">
        <v>262</v>
      </c>
      <c r="C14" s="51">
        <f>'AQ3'!F14</f>
        <v>8181.6</v>
      </c>
      <c r="D14" s="51">
        <v>5164.2</v>
      </c>
      <c r="E14" s="54">
        <f t="shared" si="2"/>
        <v>0.58429185546648088</v>
      </c>
      <c r="F14" s="51">
        <v>8033.2</v>
      </c>
      <c r="G14" s="54">
        <f t="shared" si="3"/>
        <v>0.55555555555555558</v>
      </c>
    </row>
    <row r="15" spans="1:9" x14ac:dyDescent="0.2">
      <c r="A15" s="275"/>
      <c r="B15" s="102" t="s">
        <v>263</v>
      </c>
      <c r="C15" s="57">
        <f>SUM(C11:C14)</f>
        <v>573976</v>
      </c>
      <c r="D15" s="57">
        <f>SUM(D11:D14)</f>
        <v>404781.3</v>
      </c>
      <c r="E15" s="156">
        <f t="shared" si="2"/>
        <v>0.4179904061773605</v>
      </c>
      <c r="F15" s="57">
        <f>SUM(F11:F14)</f>
        <v>551404.6</v>
      </c>
      <c r="G15" s="156">
        <f t="shared" si="3"/>
        <v>0.36222844286532008</v>
      </c>
      <c r="H15" s="64"/>
      <c r="I15" s="64"/>
    </row>
    <row r="16" spans="1:9" ht="11.25" customHeight="1" x14ac:dyDescent="0.2">
      <c r="A16" s="275" t="s">
        <v>87</v>
      </c>
      <c r="B16" s="70" t="s">
        <v>264</v>
      </c>
      <c r="C16" s="51">
        <f>'AQ3'!F16</f>
        <v>5074431.8559999997</v>
      </c>
      <c r="D16" s="51">
        <v>4310493.824</v>
      </c>
      <c r="E16" s="54">
        <f t="shared" si="2"/>
        <v>0.17722749717133099</v>
      </c>
      <c r="F16" s="51">
        <v>4598974.0159999998</v>
      </c>
      <c r="G16" s="54">
        <f t="shared" si="3"/>
        <v>6.6925091133131345E-2</v>
      </c>
    </row>
    <row r="17" spans="1:7" x14ac:dyDescent="0.2">
      <c r="A17" s="275"/>
      <c r="B17" s="70" t="s">
        <v>265</v>
      </c>
      <c r="C17" s="51">
        <f>'AQ3'!F17</f>
        <v>180516.7</v>
      </c>
      <c r="D17" s="51">
        <v>155569.96</v>
      </c>
      <c r="E17" s="54">
        <f t="shared" si="2"/>
        <v>0.16035705093708336</v>
      </c>
      <c r="F17" s="51">
        <v>204308.65</v>
      </c>
      <c r="G17" s="54">
        <f t="shared" si="3"/>
        <v>0.31329113924050633</v>
      </c>
    </row>
    <row r="18" spans="1:7" x14ac:dyDescent="0.2">
      <c r="A18" s="275"/>
      <c r="B18" s="70" t="s">
        <v>266</v>
      </c>
      <c r="C18" s="51">
        <f>'AQ3'!F18</f>
        <v>18194.400000000001</v>
      </c>
      <c r="D18" s="51">
        <v>13920.16</v>
      </c>
      <c r="E18" s="54">
        <f t="shared" si="2"/>
        <v>0.30705394190871382</v>
      </c>
      <c r="F18" s="51">
        <v>17400.2</v>
      </c>
      <c r="G18" s="54">
        <f t="shared" si="3"/>
        <v>0.25000000000000006</v>
      </c>
    </row>
    <row r="19" spans="1:7" x14ac:dyDescent="0.2">
      <c r="A19" s="275"/>
      <c r="B19" s="70" t="s">
        <v>267</v>
      </c>
      <c r="C19" s="51">
        <f>'AQ3'!F19</f>
        <v>2122050</v>
      </c>
      <c r="D19" s="51">
        <v>2431872.0375000001</v>
      </c>
      <c r="E19" s="54">
        <f t="shared" si="2"/>
        <v>-0.12740063322513534</v>
      </c>
      <c r="F19" s="51">
        <v>2078868.75</v>
      </c>
      <c r="G19" s="54">
        <f t="shared" si="3"/>
        <v>-0.14515701568857736</v>
      </c>
    </row>
    <row r="20" spans="1:7" x14ac:dyDescent="0.2">
      <c r="A20" s="275"/>
      <c r="B20" s="70" t="s">
        <v>268</v>
      </c>
      <c r="C20" s="51">
        <f>'AQ3'!F20</f>
        <v>2005104.6</v>
      </c>
      <c r="D20" s="51">
        <v>1384890.72</v>
      </c>
      <c r="E20" s="54">
        <f t="shared" si="2"/>
        <v>0.44784319155521535</v>
      </c>
      <c r="F20" s="51">
        <v>1819661.4</v>
      </c>
      <c r="G20" s="54">
        <f t="shared" si="3"/>
        <v>0.31393861892583114</v>
      </c>
    </row>
    <row r="21" spans="1:7" x14ac:dyDescent="0.2">
      <c r="A21" s="275"/>
      <c r="B21" s="70" t="s">
        <v>269</v>
      </c>
      <c r="C21" s="51">
        <f>'AQ3'!F21</f>
        <v>56491.86</v>
      </c>
      <c r="D21" s="51">
        <v>41571</v>
      </c>
      <c r="E21" s="54">
        <f t="shared" si="2"/>
        <v>0.35892473118279572</v>
      </c>
      <c r="F21" s="51">
        <v>56491.86</v>
      </c>
      <c r="G21" s="54">
        <f t="shared" si="3"/>
        <v>0.35892473118279572</v>
      </c>
    </row>
    <row r="22" spans="1:7" x14ac:dyDescent="0.2">
      <c r="A22" s="275"/>
      <c r="B22" s="70" t="s">
        <v>270</v>
      </c>
      <c r="C22" s="51">
        <f>'AQ3'!F22</f>
        <v>127271.76</v>
      </c>
      <c r="D22" s="51">
        <v>79849.8</v>
      </c>
      <c r="E22" s="54">
        <f t="shared" si="2"/>
        <v>0.59388952758804647</v>
      </c>
      <c r="F22" s="51">
        <v>101686.2</v>
      </c>
      <c r="G22" s="54">
        <f t="shared" si="3"/>
        <v>0.27346843699044948</v>
      </c>
    </row>
    <row r="23" spans="1:7" x14ac:dyDescent="0.2">
      <c r="A23" s="275"/>
      <c r="B23" s="70" t="s">
        <v>271</v>
      </c>
      <c r="C23" s="51">
        <f>'AQ3'!F23</f>
        <v>104059.2</v>
      </c>
      <c r="D23" s="51">
        <v>46392.14</v>
      </c>
      <c r="E23" s="54">
        <f t="shared" si="2"/>
        <v>1.2430351348310296</v>
      </c>
      <c r="F23" s="51">
        <v>82779.199999999997</v>
      </c>
      <c r="G23" s="54">
        <f t="shared" si="3"/>
        <v>0.78433674325004188</v>
      </c>
    </row>
    <row r="24" spans="1:7" x14ac:dyDescent="0.2">
      <c r="A24" s="275"/>
      <c r="B24" s="70" t="s">
        <v>272</v>
      </c>
      <c r="C24" s="51">
        <f>'AQ3'!F24</f>
        <v>5470060.0999999996</v>
      </c>
      <c r="D24" s="51">
        <v>3384684</v>
      </c>
      <c r="E24" s="54">
        <f t="shared" si="2"/>
        <v>0.61612135726702988</v>
      </c>
      <c r="F24" s="51">
        <v>5595233.0999999996</v>
      </c>
      <c r="G24" s="54">
        <f t="shared" si="3"/>
        <v>0.65310353935552024</v>
      </c>
    </row>
    <row r="25" spans="1:7" x14ac:dyDescent="0.2">
      <c r="A25" s="275"/>
      <c r="B25" s="102" t="s">
        <v>273</v>
      </c>
      <c r="C25" s="57">
        <f>SUM(C16:C24)</f>
        <v>15158180.475999998</v>
      </c>
      <c r="D25" s="57">
        <f>SUM(D16:D24)</f>
        <v>11849243.6415</v>
      </c>
      <c r="E25" s="156">
        <f t="shared" si="2"/>
        <v>0.27925299998988951</v>
      </c>
      <c r="F25" s="57">
        <f>SUM(F16:F24)</f>
        <v>14555403.375999998</v>
      </c>
      <c r="G25" s="156">
        <f t="shared" si="3"/>
        <v>0.22838248721818202</v>
      </c>
    </row>
    <row r="26" spans="1:7" ht="11.25" customHeight="1" x14ac:dyDescent="0.2">
      <c r="A26" s="275" t="s">
        <v>88</v>
      </c>
      <c r="B26" s="70" t="s">
        <v>274</v>
      </c>
      <c r="C26" s="51">
        <f>'AQ3'!F26</f>
        <v>18869985.199999999</v>
      </c>
      <c r="D26" s="51">
        <v>18605041.300000001</v>
      </c>
      <c r="E26" s="54">
        <f t="shared" si="2"/>
        <v>1.4240436004836952E-2</v>
      </c>
      <c r="F26" s="51">
        <v>18769049.199999999</v>
      </c>
      <c r="G26" s="76">
        <f t="shared" si="3"/>
        <v>8.8152397705238365E-3</v>
      </c>
    </row>
    <row r="27" spans="1:7" x14ac:dyDescent="0.2">
      <c r="A27" s="275"/>
      <c r="B27" s="70" t="s">
        <v>275</v>
      </c>
      <c r="C27" s="51">
        <f>'AQ3'!F27</f>
        <v>301353</v>
      </c>
      <c r="D27" s="51">
        <v>501120</v>
      </c>
      <c r="E27" s="54">
        <f t="shared" si="2"/>
        <v>-0.39864104406130269</v>
      </c>
      <c r="F27" s="51">
        <v>561600</v>
      </c>
      <c r="G27" s="54">
        <f t="shared" si="3"/>
        <v>0.1206896551724138</v>
      </c>
    </row>
    <row r="28" spans="1:7" x14ac:dyDescent="0.2">
      <c r="A28" s="275"/>
      <c r="B28" s="102" t="s">
        <v>276</v>
      </c>
      <c r="C28" s="57">
        <f>SUM(C26:C27)</f>
        <v>19171338.199999999</v>
      </c>
      <c r="D28" s="57">
        <f>SUM(D26:D27)</f>
        <v>19106161.300000001</v>
      </c>
      <c r="E28" s="202">
        <f t="shared" si="2"/>
        <v>3.411302719400705E-3</v>
      </c>
      <c r="F28" s="57">
        <f>SUM(F26:F27)</f>
        <v>19330649.199999999</v>
      </c>
      <c r="G28" s="156">
        <f t="shared" si="3"/>
        <v>1.1749503025497775E-2</v>
      </c>
    </row>
    <row r="29" spans="1:7" ht="12.75" customHeight="1" x14ac:dyDescent="0.2">
      <c r="A29" s="275" t="s">
        <v>277</v>
      </c>
      <c r="B29" s="70" t="s">
        <v>278</v>
      </c>
      <c r="C29" s="51">
        <f>'AQ3'!F29</f>
        <v>3024</v>
      </c>
      <c r="D29" s="51">
        <v>947.1</v>
      </c>
      <c r="E29" s="54">
        <f t="shared" si="2"/>
        <v>2.1929046563192904</v>
      </c>
      <c r="F29" s="51">
        <v>2841.3</v>
      </c>
      <c r="G29" s="54">
        <f t="shared" si="3"/>
        <v>2.0000000000000004</v>
      </c>
    </row>
    <row r="30" spans="1:7" x14ac:dyDescent="0.2">
      <c r="A30" s="275"/>
      <c r="B30" s="70" t="s">
        <v>279</v>
      </c>
      <c r="C30" s="51">
        <f>'AQ3'!F30</f>
        <v>65855.8</v>
      </c>
      <c r="D30" s="51">
        <v>342965.7</v>
      </c>
      <c r="E30" s="54">
        <f t="shared" si="2"/>
        <v>-0.80798138122850194</v>
      </c>
      <c r="F30" s="51">
        <v>275305.8</v>
      </c>
      <c r="G30" s="54">
        <f t="shared" si="3"/>
        <v>-0.1972789115646259</v>
      </c>
    </row>
    <row r="31" spans="1:7" x14ac:dyDescent="0.2">
      <c r="A31" s="275"/>
      <c r="B31" s="70" t="s">
        <v>280</v>
      </c>
      <c r="C31" s="51">
        <f>'AQ3'!F31</f>
        <v>52302</v>
      </c>
      <c r="D31" s="51">
        <v>45099</v>
      </c>
      <c r="E31" s="54">
        <f t="shared" si="2"/>
        <v>0.15971529302201823</v>
      </c>
      <c r="F31" s="51">
        <v>75165</v>
      </c>
      <c r="G31" s="54">
        <f t="shared" si="3"/>
        <v>0.66666666666666663</v>
      </c>
    </row>
    <row r="32" spans="1:7" x14ac:dyDescent="0.2">
      <c r="A32" s="275"/>
      <c r="B32" s="102" t="s">
        <v>281</v>
      </c>
      <c r="C32" s="57">
        <f>SUM(C29:C31)</f>
        <v>121181.8</v>
      </c>
      <c r="D32" s="57">
        <f>SUM(D29:D31)</f>
        <v>389011.8</v>
      </c>
      <c r="E32" s="156">
        <f t="shared" si="2"/>
        <v>-0.68848811269992327</v>
      </c>
      <c r="F32" s="57">
        <f>SUM(F29:F31)</f>
        <v>353312.1</v>
      </c>
      <c r="G32" s="156">
        <f t="shared" si="3"/>
        <v>-9.1770223936651824E-2</v>
      </c>
    </row>
    <row r="33" spans="1:7" ht="11.25" customHeight="1" x14ac:dyDescent="0.2">
      <c r="A33" s="275" t="s">
        <v>90</v>
      </c>
      <c r="B33" s="70" t="s">
        <v>282</v>
      </c>
      <c r="C33" s="51">
        <f>'AQ3'!F33</f>
        <v>3534.4</v>
      </c>
      <c r="D33" s="51">
        <v>4650.3999999999996</v>
      </c>
      <c r="E33" s="54">
        <f t="shared" si="2"/>
        <v>-0.23997935661448469</v>
      </c>
      <c r="F33" s="51">
        <v>3720.32</v>
      </c>
      <c r="G33" s="54">
        <f t="shared" si="3"/>
        <v>-0.1999999999999999</v>
      </c>
    </row>
    <row r="34" spans="1:7" x14ac:dyDescent="0.2">
      <c r="A34" s="275"/>
      <c r="B34" s="70" t="s">
        <v>283</v>
      </c>
      <c r="C34" s="51">
        <f>'AQ3'!F34</f>
        <v>2206986.6</v>
      </c>
      <c r="D34" s="51">
        <v>2332857.6</v>
      </c>
      <c r="E34" s="54">
        <f t="shared" si="2"/>
        <v>-5.3955715085224232E-2</v>
      </c>
      <c r="F34" s="51">
        <v>2101881.6</v>
      </c>
      <c r="G34" s="54">
        <f t="shared" si="3"/>
        <v>-9.9009900990099001E-2</v>
      </c>
    </row>
    <row r="35" spans="1:7" x14ac:dyDescent="0.2">
      <c r="A35" s="275"/>
      <c r="B35" s="70" t="s">
        <v>284</v>
      </c>
      <c r="C35" s="51">
        <f>'AQ3'!F35</f>
        <v>2787496.2</v>
      </c>
      <c r="D35" s="51">
        <v>3561321.6</v>
      </c>
      <c r="E35" s="54">
        <f t="shared" si="2"/>
        <v>-0.21728602100972849</v>
      </c>
      <c r="F35" s="51">
        <v>3206838.2</v>
      </c>
      <c r="G35" s="54">
        <f t="shared" si="3"/>
        <v>-9.9537037037037007E-2</v>
      </c>
    </row>
    <row r="36" spans="1:7" x14ac:dyDescent="0.2">
      <c r="A36" s="275"/>
      <c r="B36" s="203" t="s">
        <v>285</v>
      </c>
      <c r="C36" s="189">
        <f>SUM(C33:C35)</f>
        <v>4998017.2</v>
      </c>
      <c r="D36" s="189">
        <f>SUM(D33:D35)</f>
        <v>5898829.5999999996</v>
      </c>
      <c r="E36" s="204">
        <f t="shared" si="2"/>
        <v>-0.15271036139101213</v>
      </c>
      <c r="F36" s="189">
        <f>SUM(F33:F35)</f>
        <v>5312440.12</v>
      </c>
      <c r="G36" s="204">
        <f t="shared" si="3"/>
        <v>-9.940776726284814E-2</v>
      </c>
    </row>
    <row r="37" spans="1:7" x14ac:dyDescent="0.2">
      <c r="A37" s="275"/>
      <c r="B37" s="70" t="s">
        <v>286</v>
      </c>
      <c r="C37" s="51">
        <f>'AQ3'!F37</f>
        <v>758679.12</v>
      </c>
      <c r="D37" s="51">
        <v>635629.89</v>
      </c>
      <c r="E37" s="54">
        <f t="shared" si="2"/>
        <v>0.19358628651022056</v>
      </c>
      <c r="F37" s="51">
        <v>722076.18</v>
      </c>
      <c r="G37" s="54">
        <f t="shared" si="3"/>
        <v>0.13600098321367493</v>
      </c>
    </row>
    <row r="38" spans="1:7" x14ac:dyDescent="0.2">
      <c r="A38" s="275"/>
      <c r="B38" s="102" t="s">
        <v>287</v>
      </c>
      <c r="C38" s="57">
        <f>SUM(C36:C37)</f>
        <v>5756696.3200000003</v>
      </c>
      <c r="D38" s="57">
        <f>SUM(D36:D37)</f>
        <v>6534459.4899999993</v>
      </c>
      <c r="E38" s="156">
        <f t="shared" si="2"/>
        <v>-0.11902486673767704</v>
      </c>
      <c r="F38" s="95">
        <f>SUM(F36:F37)</f>
        <v>6034516.2999999998</v>
      </c>
      <c r="G38" s="156">
        <f t="shared" si="3"/>
        <v>-7.6508728956861213E-2</v>
      </c>
    </row>
    <row r="39" spans="1:7" ht="11.25" customHeight="1" x14ac:dyDescent="0.2">
      <c r="A39" s="275" t="s">
        <v>91</v>
      </c>
      <c r="B39" s="205" t="s">
        <v>288</v>
      </c>
      <c r="C39" s="189"/>
      <c r="D39" s="203"/>
      <c r="E39" s="204"/>
      <c r="F39" s="189"/>
      <c r="G39" s="204"/>
    </row>
    <row r="40" spans="1:7" x14ac:dyDescent="0.2">
      <c r="A40" s="275"/>
      <c r="B40" s="70" t="s">
        <v>289</v>
      </c>
      <c r="C40" s="51">
        <f>'AQ3'!F40</f>
        <v>814867.62</v>
      </c>
      <c r="D40" s="51">
        <v>737160.8</v>
      </c>
      <c r="E40" s="54">
        <f t="shared" ref="E40:E45" si="4">(C40-D40)/D40</f>
        <v>0.1054136627992155</v>
      </c>
      <c r="F40" s="51">
        <v>399322.4</v>
      </c>
      <c r="G40" s="54">
        <f t="shared" ref="G40:G45" si="5">(F40-D40)/D40</f>
        <v>-0.45829675153643545</v>
      </c>
    </row>
    <row r="41" spans="1:7" x14ac:dyDescent="0.2">
      <c r="A41" s="275"/>
      <c r="B41" s="70" t="s">
        <v>290</v>
      </c>
      <c r="C41" s="51">
        <f>'AQ3'!F41</f>
        <v>65960.7</v>
      </c>
      <c r="D41" s="51">
        <v>490536</v>
      </c>
      <c r="E41" s="54">
        <f t="shared" si="4"/>
        <v>-0.86553341650765692</v>
      </c>
      <c r="F41" s="51">
        <v>204692.8</v>
      </c>
      <c r="G41" s="54">
        <f t="shared" si="5"/>
        <v>-0.58271604938271604</v>
      </c>
    </row>
    <row r="42" spans="1:7" x14ac:dyDescent="0.2">
      <c r="A42" s="275"/>
      <c r="B42" s="70" t="s">
        <v>291</v>
      </c>
      <c r="C42" s="51">
        <f>'AQ3'!F42</f>
        <v>724852.97</v>
      </c>
      <c r="D42" s="51">
        <v>1941464</v>
      </c>
      <c r="E42" s="54">
        <f t="shared" si="4"/>
        <v>-0.62664619586044346</v>
      </c>
      <c r="F42" s="51">
        <v>1147825</v>
      </c>
      <c r="G42" s="54">
        <f t="shared" si="5"/>
        <v>-0.40878378378378377</v>
      </c>
    </row>
    <row r="43" spans="1:7" x14ac:dyDescent="0.2">
      <c r="A43" s="275"/>
      <c r="B43" s="70" t="s">
        <v>292</v>
      </c>
      <c r="C43" s="51">
        <f>'AQ3'!F43</f>
        <v>50250</v>
      </c>
      <c r="D43" s="51">
        <v>204175</v>
      </c>
      <c r="E43" s="54">
        <f t="shared" si="4"/>
        <v>-0.75388759642463576</v>
      </c>
      <c r="F43" s="51">
        <v>81670</v>
      </c>
      <c r="G43" s="54">
        <f t="shared" si="5"/>
        <v>-0.6</v>
      </c>
    </row>
    <row r="44" spans="1:7" x14ac:dyDescent="0.2">
      <c r="A44" s="275"/>
      <c r="B44" s="70" t="s">
        <v>293</v>
      </c>
      <c r="C44" s="51">
        <f>'AQ3'!F44</f>
        <v>61912.9</v>
      </c>
      <c r="D44" s="51">
        <v>320285</v>
      </c>
      <c r="E44" s="54">
        <f t="shared" si="4"/>
        <v>-0.80669435034422465</v>
      </c>
      <c r="F44" s="51">
        <v>220539.1</v>
      </c>
      <c r="G44" s="54">
        <f t="shared" si="5"/>
        <v>-0.31142857142857139</v>
      </c>
    </row>
    <row r="45" spans="1:7" x14ac:dyDescent="0.2">
      <c r="A45" s="275"/>
      <c r="B45" s="70" t="s">
        <v>294</v>
      </c>
      <c r="C45" s="51">
        <f>'AQ3'!F45</f>
        <v>143356.5</v>
      </c>
      <c r="D45" s="51">
        <v>394060</v>
      </c>
      <c r="E45" s="54">
        <f t="shared" si="4"/>
        <v>-0.63620641526671062</v>
      </c>
      <c r="F45" s="51">
        <v>345321</v>
      </c>
      <c r="G45" s="54">
        <f t="shared" si="5"/>
        <v>-0.12368421052631579</v>
      </c>
    </row>
    <row r="46" spans="1:7" x14ac:dyDescent="0.2">
      <c r="A46" s="275"/>
      <c r="B46" s="70" t="s">
        <v>295</v>
      </c>
      <c r="C46" s="51">
        <f>'AQ3'!F46</f>
        <v>22860</v>
      </c>
      <c r="D46" s="51">
        <v>0</v>
      </c>
      <c r="E46" s="54"/>
      <c r="F46" s="51">
        <v>0</v>
      </c>
      <c r="G46" s="54"/>
    </row>
    <row r="47" spans="1:7" x14ac:dyDescent="0.2">
      <c r="A47" s="275"/>
      <c r="B47" s="70" t="s">
        <v>296</v>
      </c>
      <c r="C47" s="51">
        <f>'AQ3'!F47</f>
        <v>90405.6</v>
      </c>
      <c r="D47" s="51">
        <v>876096</v>
      </c>
      <c r="E47" s="54">
        <f>(C47-D47)/D47</f>
        <v>-0.89680856892395355</v>
      </c>
      <c r="F47" s="51">
        <v>456580.8</v>
      </c>
      <c r="G47" s="54">
        <f>(F47-D47)/D47</f>
        <v>-0.47884615384615387</v>
      </c>
    </row>
    <row r="48" spans="1:7" x14ac:dyDescent="0.2">
      <c r="A48" s="275"/>
      <c r="B48" s="205" t="s">
        <v>297</v>
      </c>
      <c r="C48" s="203"/>
      <c r="D48" s="203"/>
      <c r="E48" s="204"/>
      <c r="F48" s="189"/>
      <c r="G48" s="204"/>
    </row>
    <row r="49" spans="1:7" x14ac:dyDescent="0.2">
      <c r="A49" s="275"/>
      <c r="B49" s="70" t="s">
        <v>298</v>
      </c>
      <c r="C49" s="51">
        <f>'AQ3'!F49</f>
        <v>1128108.3970000001</v>
      </c>
      <c r="D49" s="51">
        <v>1617708</v>
      </c>
      <c r="E49" s="54">
        <f t="shared" ref="E49:E56" si="6">(C49-D49)/D49</f>
        <v>-0.30265017110628117</v>
      </c>
      <c r="F49" s="51">
        <v>976998</v>
      </c>
      <c r="G49" s="54">
        <f t="shared" ref="G49:G56" si="7">(F49-D49)/D49</f>
        <v>-0.39606035205364626</v>
      </c>
    </row>
    <row r="50" spans="1:7" x14ac:dyDescent="0.2">
      <c r="A50" s="275"/>
      <c r="B50" s="70" t="s">
        <v>299</v>
      </c>
      <c r="C50" s="51">
        <f>'AQ3'!F50</f>
        <v>1988242.2904999999</v>
      </c>
      <c r="D50" s="51">
        <v>2309272</v>
      </c>
      <c r="E50" s="54">
        <f t="shared" si="6"/>
        <v>-0.13901771185897552</v>
      </c>
      <c r="F50" s="51">
        <v>1266647.2</v>
      </c>
      <c r="G50" s="54">
        <f t="shared" si="7"/>
        <v>-0.45149501661129571</v>
      </c>
    </row>
    <row r="51" spans="1:7" x14ac:dyDescent="0.2">
      <c r="A51" s="275"/>
      <c r="B51" s="70" t="s">
        <v>300</v>
      </c>
      <c r="C51" s="51">
        <f>'AQ3'!F51</f>
        <v>282321.38</v>
      </c>
      <c r="D51" s="51">
        <v>287259.2</v>
      </c>
      <c r="E51" s="54">
        <f t="shared" si="6"/>
        <v>-1.7189423350061572E-2</v>
      </c>
      <c r="F51" s="51">
        <v>203408.4</v>
      </c>
      <c r="G51" s="54">
        <f t="shared" si="7"/>
        <v>-0.29189944134078216</v>
      </c>
    </row>
    <row r="52" spans="1:7" x14ac:dyDescent="0.2">
      <c r="A52" s="275"/>
      <c r="B52" s="70" t="s">
        <v>301</v>
      </c>
      <c r="C52" s="51">
        <f>'AQ3'!F52</f>
        <v>4644044.0975000001</v>
      </c>
      <c r="D52" s="51">
        <v>3996060.6</v>
      </c>
      <c r="E52" s="54">
        <f t="shared" si="6"/>
        <v>0.16215557329135599</v>
      </c>
      <c r="F52" s="51">
        <v>2652612.2000000002</v>
      </c>
      <c r="G52" s="54">
        <f t="shared" si="7"/>
        <v>-0.33619319987289481</v>
      </c>
    </row>
    <row r="53" spans="1:7" x14ac:dyDescent="0.2">
      <c r="A53" s="275"/>
      <c r="B53" s="70" t="s">
        <v>302</v>
      </c>
      <c r="C53" s="51">
        <f>'AQ3'!F53</f>
        <v>652131.44999999995</v>
      </c>
      <c r="D53" s="51">
        <v>790346.9</v>
      </c>
      <c r="E53" s="54">
        <f t="shared" si="6"/>
        <v>-0.17487947381080393</v>
      </c>
      <c r="F53" s="51">
        <v>476025.9</v>
      </c>
      <c r="G53" s="54">
        <f t="shared" si="7"/>
        <v>-0.39770004791566843</v>
      </c>
    </row>
    <row r="54" spans="1:7" x14ac:dyDescent="0.2">
      <c r="A54" s="275"/>
      <c r="B54" s="70" t="s">
        <v>303</v>
      </c>
      <c r="C54" s="51">
        <f>'AQ3'!F54</f>
        <v>1084556.1159999999</v>
      </c>
      <c r="D54" s="51">
        <v>787620.4</v>
      </c>
      <c r="E54" s="54">
        <f t="shared" si="6"/>
        <v>0.37700358700714187</v>
      </c>
      <c r="F54" s="51">
        <v>740647.2</v>
      </c>
      <c r="G54" s="54">
        <f t="shared" si="7"/>
        <v>-5.96393897364772E-2</v>
      </c>
    </row>
    <row r="55" spans="1:7" x14ac:dyDescent="0.2">
      <c r="A55" s="275"/>
      <c r="B55" s="70" t="s">
        <v>304</v>
      </c>
      <c r="C55" s="51">
        <f>'AQ3'!F55</f>
        <v>16122358.16</v>
      </c>
      <c r="D55" s="51">
        <v>14577879.6</v>
      </c>
      <c r="E55" s="54">
        <f t="shared" si="6"/>
        <v>0.1059467221831082</v>
      </c>
      <c r="F55" s="51">
        <v>12677889.800000001</v>
      </c>
      <c r="G55" s="54">
        <f t="shared" si="7"/>
        <v>-0.13033375580904091</v>
      </c>
    </row>
    <row r="56" spans="1:7" x14ac:dyDescent="0.2">
      <c r="A56" s="275"/>
      <c r="B56" s="70" t="s">
        <v>305</v>
      </c>
      <c r="C56" s="51">
        <f>'AQ3'!F56</f>
        <v>2293702.3360000001</v>
      </c>
      <c r="D56" s="51">
        <v>2030853</v>
      </c>
      <c r="E56" s="54">
        <f t="shared" si="6"/>
        <v>0.12942804624460763</v>
      </c>
      <c r="F56" s="51">
        <v>1239826</v>
      </c>
      <c r="G56" s="54">
        <f t="shared" si="7"/>
        <v>-0.3895048041389505</v>
      </c>
    </row>
    <row r="57" spans="1:7" x14ac:dyDescent="0.2">
      <c r="A57" s="275"/>
      <c r="B57" s="70" t="s">
        <v>306</v>
      </c>
      <c r="C57" s="51">
        <f>'AQ3'!F57</f>
        <v>618</v>
      </c>
      <c r="D57" s="51">
        <v>0</v>
      </c>
      <c r="E57" s="54"/>
      <c r="F57" s="51">
        <v>0</v>
      </c>
      <c r="G57" s="54"/>
    </row>
    <row r="58" spans="1:7" x14ac:dyDescent="0.2">
      <c r="A58" s="275"/>
      <c r="B58" s="70" t="s">
        <v>307</v>
      </c>
      <c r="C58" s="51">
        <f>'AQ3'!F58</f>
        <v>1630916</v>
      </c>
      <c r="D58" s="51">
        <v>1057410</v>
      </c>
      <c r="E58" s="54">
        <f>(C58-D58)/D58</f>
        <v>0.54236861766013178</v>
      </c>
      <c r="F58" s="51">
        <v>1035090</v>
      </c>
      <c r="G58" s="54">
        <f>(F58-D58)/D58</f>
        <v>-2.1108179419525065E-2</v>
      </c>
    </row>
    <row r="59" spans="1:7" x14ac:dyDescent="0.2">
      <c r="A59" s="275"/>
      <c r="B59" s="205" t="s">
        <v>308</v>
      </c>
      <c r="C59" s="203"/>
      <c r="D59" s="203"/>
      <c r="E59" s="204"/>
      <c r="F59" s="189"/>
      <c r="G59" s="204"/>
    </row>
    <row r="60" spans="1:7" x14ac:dyDescent="0.2">
      <c r="A60" s="275"/>
      <c r="B60" s="70" t="s">
        <v>309</v>
      </c>
      <c r="C60" s="51">
        <f>'AQ3'!F60</f>
        <v>1306247.625</v>
      </c>
      <c r="D60" s="51">
        <v>849907.5</v>
      </c>
      <c r="E60" s="54">
        <f>(C60-D60)/D60</f>
        <v>0.53692916582098638</v>
      </c>
      <c r="F60" s="51">
        <v>796847.5</v>
      </c>
      <c r="G60" s="54">
        <f>(F60-D60)/D60</f>
        <v>-6.243032329988852E-2</v>
      </c>
    </row>
    <row r="61" spans="1:7" x14ac:dyDescent="0.2">
      <c r="A61" s="275"/>
      <c r="B61" s="70" t="s">
        <v>310</v>
      </c>
      <c r="C61" s="51">
        <f>'AQ3'!F61</f>
        <v>126767.9</v>
      </c>
      <c r="D61" s="51">
        <v>727516</v>
      </c>
      <c r="E61" s="54">
        <f>(C61-D61)/D61</f>
        <v>-0.82575242331440135</v>
      </c>
      <c r="F61" s="51">
        <v>436814</v>
      </c>
      <c r="G61" s="54">
        <f>(F61-D61)/D61</f>
        <v>-0.39958158995815901</v>
      </c>
    </row>
    <row r="62" spans="1:7" x14ac:dyDescent="0.2">
      <c r="A62" s="275"/>
      <c r="B62" s="70" t="s">
        <v>311</v>
      </c>
      <c r="C62" s="51">
        <f>'AQ3'!F62</f>
        <v>359203.2</v>
      </c>
      <c r="D62" s="51">
        <v>275730.09999999998</v>
      </c>
      <c r="E62" s="54">
        <f>(C62-D62)/D62</f>
        <v>0.30273481204989966</v>
      </c>
      <c r="F62" s="51">
        <v>204950.3</v>
      </c>
      <c r="G62" s="54">
        <f>(F62-D62)/D62</f>
        <v>-0.25669957686882933</v>
      </c>
    </row>
    <row r="63" spans="1:7" x14ac:dyDescent="0.2">
      <c r="A63" s="275"/>
      <c r="B63" s="205" t="s">
        <v>312</v>
      </c>
      <c r="C63" s="203"/>
      <c r="D63" s="203"/>
      <c r="E63" s="204"/>
      <c r="F63" s="189"/>
      <c r="G63" s="204"/>
    </row>
    <row r="64" spans="1:7" x14ac:dyDescent="0.2">
      <c r="A64" s="275"/>
      <c r="B64" s="70" t="s">
        <v>313</v>
      </c>
      <c r="C64" s="51">
        <f>'AQ3'!F64</f>
        <v>899577</v>
      </c>
      <c r="D64" s="51">
        <v>605036.80000000005</v>
      </c>
      <c r="E64" s="54">
        <f t="shared" ref="E64:E71" si="8">(C64-D64)/D64</f>
        <v>0.48681369463807811</v>
      </c>
      <c r="F64" s="51">
        <v>484919.2</v>
      </c>
      <c r="G64" s="54">
        <f t="shared" ref="G64:G71" si="9">(F64-D64)/D64</f>
        <v>-0.19852941176470593</v>
      </c>
    </row>
    <row r="65" spans="1:7" x14ac:dyDescent="0.2">
      <c r="A65" s="275"/>
      <c r="B65" s="70" t="s">
        <v>314</v>
      </c>
      <c r="C65" s="51">
        <f>'AQ3'!F65</f>
        <v>1985725.14</v>
      </c>
      <c r="D65" s="51">
        <v>3372392.8</v>
      </c>
      <c r="E65" s="54">
        <f t="shared" si="8"/>
        <v>-0.41118213157138755</v>
      </c>
      <c r="F65" s="51">
        <v>2529294.6</v>
      </c>
      <c r="G65" s="54">
        <f t="shared" si="9"/>
        <v>-0.24999999999999994</v>
      </c>
    </row>
    <row r="66" spans="1:7" x14ac:dyDescent="0.2">
      <c r="A66" s="275"/>
      <c r="B66" s="70" t="s">
        <v>315</v>
      </c>
      <c r="C66" s="51">
        <f>'AQ3'!F66</f>
        <v>84981.6</v>
      </c>
      <c r="D66" s="51">
        <v>469252.6</v>
      </c>
      <c r="E66" s="54">
        <f t="shared" si="8"/>
        <v>-0.81890009772987937</v>
      </c>
      <c r="F66" s="51">
        <v>170815.8</v>
      </c>
      <c r="G66" s="54">
        <f t="shared" si="9"/>
        <v>-0.63598326359832635</v>
      </c>
    </row>
    <row r="67" spans="1:7" x14ac:dyDescent="0.2">
      <c r="A67" s="275"/>
      <c r="B67" s="70" t="s">
        <v>316</v>
      </c>
      <c r="C67" s="51">
        <f>'AQ3'!F67</f>
        <v>52992</v>
      </c>
      <c r="D67" s="51">
        <v>153940</v>
      </c>
      <c r="E67" s="54">
        <f t="shared" si="8"/>
        <v>-0.65576198518903472</v>
      </c>
      <c r="F67" s="51">
        <v>61920</v>
      </c>
      <c r="G67" s="54">
        <f t="shared" si="9"/>
        <v>-0.5977653631284916</v>
      </c>
    </row>
    <row r="68" spans="1:7" x14ac:dyDescent="0.2">
      <c r="A68" s="275"/>
      <c r="B68" s="70" t="s">
        <v>317</v>
      </c>
      <c r="C68" s="51">
        <f>'AQ3'!F68</f>
        <v>177067.8</v>
      </c>
      <c r="D68" s="51">
        <v>420680</v>
      </c>
      <c r="E68" s="54">
        <f t="shared" si="8"/>
        <v>-0.57909147095179236</v>
      </c>
      <c r="F68" s="51">
        <v>182510.4</v>
      </c>
      <c r="G68" s="54">
        <f t="shared" si="9"/>
        <v>-0.56615384615384612</v>
      </c>
    </row>
    <row r="69" spans="1:7" x14ac:dyDescent="0.2">
      <c r="A69" s="275"/>
      <c r="B69" s="70" t="s">
        <v>318</v>
      </c>
      <c r="C69" s="51">
        <f>'AQ3'!F69</f>
        <v>22554.400000000001</v>
      </c>
      <c r="D69" s="51">
        <v>55121</v>
      </c>
      <c r="E69" s="54">
        <f t="shared" si="8"/>
        <v>-0.59082019556974652</v>
      </c>
      <c r="F69" s="51">
        <v>22048.400000000001</v>
      </c>
      <c r="G69" s="54">
        <f t="shared" si="9"/>
        <v>-0.6</v>
      </c>
    </row>
    <row r="70" spans="1:7" x14ac:dyDescent="0.2">
      <c r="A70" s="275"/>
      <c r="B70" s="70" t="s">
        <v>319</v>
      </c>
      <c r="C70" s="51">
        <f>'AQ3'!F70</f>
        <v>17000</v>
      </c>
      <c r="D70" s="51">
        <v>40000.800000000003</v>
      </c>
      <c r="E70" s="54">
        <f t="shared" si="8"/>
        <v>-0.57500849983000346</v>
      </c>
      <c r="F70" s="51">
        <v>16667</v>
      </c>
      <c r="G70" s="54">
        <f t="shared" si="9"/>
        <v>-0.58333333333333337</v>
      </c>
    </row>
    <row r="71" spans="1:7" x14ac:dyDescent="0.2">
      <c r="A71" s="275"/>
      <c r="B71" s="70" t="s">
        <v>320</v>
      </c>
      <c r="C71" s="51">
        <f>'AQ3'!F71</f>
        <v>34034.400000000001</v>
      </c>
      <c r="D71" s="51">
        <v>223734</v>
      </c>
      <c r="E71" s="54">
        <f t="shared" si="8"/>
        <v>-0.84788007187106118</v>
      </c>
      <c r="F71" s="51">
        <v>88276</v>
      </c>
      <c r="G71" s="54">
        <f t="shared" si="9"/>
        <v>-0.60544217687074831</v>
      </c>
    </row>
    <row r="72" spans="1:7" x14ac:dyDescent="0.2">
      <c r="A72" s="275"/>
      <c r="B72" s="205" t="s">
        <v>321</v>
      </c>
      <c r="C72" s="203"/>
      <c r="D72" s="203"/>
      <c r="E72" s="204"/>
      <c r="F72" s="189"/>
      <c r="G72" s="204"/>
    </row>
    <row r="73" spans="1:7" x14ac:dyDescent="0.2">
      <c r="A73" s="275"/>
      <c r="B73" s="70" t="s">
        <v>322</v>
      </c>
      <c r="C73" s="51">
        <f>'AQ3'!F73</f>
        <v>269802.90000000002</v>
      </c>
      <c r="D73" s="51">
        <v>276377.59999999998</v>
      </c>
      <c r="E73" s="54">
        <f t="shared" ref="E73:E78" si="10">(C73-D73)/D73</f>
        <v>-2.3788830932752705E-2</v>
      </c>
      <c r="F73" s="51">
        <v>174895.2</v>
      </c>
      <c r="G73" s="54">
        <f t="shared" ref="G73:G78" si="11">(F73-D73)/D73</f>
        <v>-0.36718749999999989</v>
      </c>
    </row>
    <row r="74" spans="1:7" x14ac:dyDescent="0.2">
      <c r="A74" s="275"/>
      <c r="B74" s="70" t="s">
        <v>323</v>
      </c>
      <c r="C74" s="51">
        <f>'AQ3'!F74</f>
        <v>12373.2</v>
      </c>
      <c r="D74" s="51">
        <v>14402.3</v>
      </c>
      <c r="E74" s="54">
        <f t="shared" si="10"/>
        <v>-0.14088721940245647</v>
      </c>
      <c r="F74" s="51">
        <v>11783.7</v>
      </c>
      <c r="G74" s="54">
        <f t="shared" si="11"/>
        <v>-0.18181818181818174</v>
      </c>
    </row>
    <row r="75" spans="1:7" x14ac:dyDescent="0.2">
      <c r="A75" s="275"/>
      <c r="B75" s="70" t="s">
        <v>324</v>
      </c>
      <c r="C75" s="51">
        <f>'AQ3'!F75</f>
        <v>46441.1</v>
      </c>
      <c r="D75" s="51">
        <v>96672</v>
      </c>
      <c r="E75" s="54">
        <f t="shared" si="10"/>
        <v>-0.51960133234028472</v>
      </c>
      <c r="F75" s="51">
        <v>52576</v>
      </c>
      <c r="G75" s="54">
        <f t="shared" si="11"/>
        <v>-0.45614035087719296</v>
      </c>
    </row>
    <row r="76" spans="1:7" x14ac:dyDescent="0.2">
      <c r="A76" s="275"/>
      <c r="B76" s="70" t="s">
        <v>325</v>
      </c>
      <c r="C76" s="51">
        <f>'AQ3'!F76</f>
        <v>1535428</v>
      </c>
      <c r="D76" s="51">
        <v>1839425</v>
      </c>
      <c r="E76" s="54">
        <f t="shared" si="10"/>
        <v>-0.16526740693423217</v>
      </c>
      <c r="F76" s="51">
        <v>1452346</v>
      </c>
      <c r="G76" s="54">
        <f t="shared" si="11"/>
        <v>-0.21043478260869566</v>
      </c>
    </row>
    <row r="77" spans="1:7" x14ac:dyDescent="0.2">
      <c r="A77" s="275"/>
      <c r="B77" s="70" t="s">
        <v>326</v>
      </c>
      <c r="C77" s="51">
        <f>'AQ3'!F77</f>
        <v>209632.8</v>
      </c>
      <c r="D77" s="51">
        <v>248702.4</v>
      </c>
      <c r="E77" s="54">
        <f t="shared" si="10"/>
        <v>-0.15709377955339396</v>
      </c>
      <c r="F77" s="51">
        <v>226886.39999999999</v>
      </c>
      <c r="G77" s="54">
        <f t="shared" si="11"/>
        <v>-8.771929824561403E-2</v>
      </c>
    </row>
    <row r="78" spans="1:7" x14ac:dyDescent="0.2">
      <c r="A78" s="275"/>
      <c r="B78" s="102" t="s">
        <v>327</v>
      </c>
      <c r="C78" s="57">
        <f>SUM(C40:C77)</f>
        <v>38941293.581999995</v>
      </c>
      <c r="D78" s="57">
        <f>SUM(D40:D77)</f>
        <v>42087077.399999991</v>
      </c>
      <c r="E78" s="156">
        <f t="shared" si="10"/>
        <v>-7.4744648769553126E-2</v>
      </c>
      <c r="F78" s="95">
        <f>SUM(F40:F77)</f>
        <v>31038646.299999997</v>
      </c>
      <c r="G78" s="156">
        <f t="shared" si="11"/>
        <v>-0.26251362134259282</v>
      </c>
    </row>
    <row r="79" spans="1:7" ht="11.25" customHeight="1" x14ac:dyDescent="0.2">
      <c r="A79" s="275" t="s">
        <v>92</v>
      </c>
      <c r="B79" s="205" t="s">
        <v>328</v>
      </c>
      <c r="C79" s="189"/>
      <c r="D79" s="203"/>
      <c r="E79" s="204"/>
      <c r="F79" s="189"/>
      <c r="G79" s="204"/>
    </row>
    <row r="80" spans="1:7" x14ac:dyDescent="0.2">
      <c r="A80" s="275"/>
      <c r="B80" s="70" t="s">
        <v>329</v>
      </c>
      <c r="C80" s="51">
        <f>'AQ3'!F80</f>
        <v>603347.29</v>
      </c>
      <c r="D80" s="51">
        <v>550737.6</v>
      </c>
      <c r="E80" s="54">
        <f t="shared" ref="E80:E86" si="12">(C80-D80)/D80</f>
        <v>9.5525872938401271E-2</v>
      </c>
      <c r="F80" s="51">
        <v>375221</v>
      </c>
      <c r="G80" s="54">
        <f t="shared" ref="G80:G86" si="13">(F80-D80)/D80</f>
        <v>-0.31869369369369366</v>
      </c>
    </row>
    <row r="81" spans="1:10" x14ac:dyDescent="0.2">
      <c r="A81" s="275"/>
      <c r="B81" s="70" t="s">
        <v>330</v>
      </c>
      <c r="C81" s="51">
        <f>'AQ3'!F81</f>
        <v>647915.88</v>
      </c>
      <c r="D81" s="51">
        <v>940884</v>
      </c>
      <c r="E81" s="54">
        <f t="shared" si="12"/>
        <v>-0.31137538740163506</v>
      </c>
      <c r="F81" s="51">
        <v>647220</v>
      </c>
      <c r="G81" s="54">
        <f t="shared" si="13"/>
        <v>-0.31211498973305957</v>
      </c>
    </row>
    <row r="82" spans="1:10" x14ac:dyDescent="0.2">
      <c r="A82" s="275"/>
      <c r="B82" s="70" t="s">
        <v>331</v>
      </c>
      <c r="C82" s="51">
        <f>'AQ3'!F82</f>
        <v>1324992.76</v>
      </c>
      <c r="D82" s="51">
        <v>1087800.3</v>
      </c>
      <c r="E82" s="54">
        <f t="shared" si="12"/>
        <v>0.21804779792761589</v>
      </c>
      <c r="F82" s="51">
        <v>743150.7</v>
      </c>
      <c r="G82" s="54">
        <f t="shared" si="13"/>
        <v>-0.31683168316831689</v>
      </c>
    </row>
    <row r="83" spans="1:10" x14ac:dyDescent="0.2">
      <c r="A83" s="275"/>
      <c r="B83" s="70" t="s">
        <v>332</v>
      </c>
      <c r="C83" s="51">
        <f>'AQ3'!F83</f>
        <v>26100</v>
      </c>
      <c r="D83" s="51">
        <v>50739.199999999997</v>
      </c>
      <c r="E83" s="54">
        <f t="shared" si="12"/>
        <v>-0.48560481836528757</v>
      </c>
      <c r="F83" s="51">
        <v>34486.800000000003</v>
      </c>
      <c r="G83" s="54">
        <f t="shared" si="13"/>
        <v>-0.32031249999999989</v>
      </c>
    </row>
    <row r="84" spans="1:10" x14ac:dyDescent="0.2">
      <c r="A84" s="275"/>
      <c r="B84" s="70" t="s">
        <v>333</v>
      </c>
      <c r="C84" s="51">
        <f>'AQ3'!F84</f>
        <v>106171.2</v>
      </c>
      <c r="D84" s="51">
        <v>143913.60000000001</v>
      </c>
      <c r="E84" s="54">
        <f t="shared" si="12"/>
        <v>-0.26225735441264764</v>
      </c>
      <c r="F84" s="51">
        <v>98440.9</v>
      </c>
      <c r="G84" s="54">
        <f t="shared" si="13"/>
        <v>-0.31597222222222227</v>
      </c>
    </row>
    <row r="85" spans="1:10" x14ac:dyDescent="0.2">
      <c r="A85" s="275"/>
      <c r="B85" s="70" t="s">
        <v>334</v>
      </c>
      <c r="C85" s="51">
        <f>'AQ3'!F85</f>
        <v>33606.400000000001</v>
      </c>
      <c r="D85" s="51">
        <v>46921.599999999999</v>
      </c>
      <c r="E85" s="54">
        <f t="shared" si="12"/>
        <v>-0.28377548932687713</v>
      </c>
      <c r="F85" s="51">
        <v>32190.400000000001</v>
      </c>
      <c r="G85" s="54">
        <f t="shared" si="13"/>
        <v>-0.31395348837209297</v>
      </c>
    </row>
    <row r="86" spans="1:10" x14ac:dyDescent="0.2">
      <c r="A86" s="275"/>
      <c r="B86" s="70" t="s">
        <v>335</v>
      </c>
      <c r="C86" s="51">
        <f>'AQ3'!F86</f>
        <v>604915.19999999995</v>
      </c>
      <c r="D86" s="51">
        <v>845680</v>
      </c>
      <c r="E86" s="54">
        <f t="shared" si="12"/>
        <v>-0.28469964998581027</v>
      </c>
      <c r="F86" s="51">
        <v>579427.19999999995</v>
      </c>
      <c r="G86" s="54">
        <f t="shared" si="13"/>
        <v>-0.31483870967741939</v>
      </c>
    </row>
    <row r="87" spans="1:10" x14ac:dyDescent="0.2">
      <c r="A87" s="275"/>
      <c r="B87" s="205" t="s">
        <v>336</v>
      </c>
      <c r="C87" s="189"/>
      <c r="D87" s="189"/>
      <c r="E87" s="204"/>
      <c r="F87" s="189"/>
      <c r="G87" s="204"/>
    </row>
    <row r="88" spans="1:10" x14ac:dyDescent="0.2">
      <c r="A88" s="275"/>
      <c r="B88" s="70" t="s">
        <v>337</v>
      </c>
      <c r="C88" s="51">
        <f>'AQ3'!F88</f>
        <v>411940.95</v>
      </c>
      <c r="D88" s="51">
        <v>199014</v>
      </c>
      <c r="E88" s="54">
        <f>(C88-D88)/D88</f>
        <v>1.0699094033585577</v>
      </c>
      <c r="F88" s="51">
        <v>216164.8</v>
      </c>
      <c r="G88" s="54">
        <f>(F88-D88)/D88</f>
        <v>8.6178861788617833E-2</v>
      </c>
    </row>
    <row r="89" spans="1:10" x14ac:dyDescent="0.2">
      <c r="A89" s="275"/>
      <c r="B89" s="70" t="s">
        <v>338</v>
      </c>
      <c r="C89" s="51">
        <f>'AQ3'!F89</f>
        <v>162289.79999999999</v>
      </c>
      <c r="D89" s="51">
        <v>117168</v>
      </c>
      <c r="E89" s="54">
        <f>(C89-D89)/D89</f>
        <v>0.38510344121261769</v>
      </c>
      <c r="F89" s="51">
        <v>127420.2</v>
      </c>
      <c r="G89" s="54">
        <f>(F89-D89)/D89</f>
        <v>8.7499999999999981E-2</v>
      </c>
    </row>
    <row r="90" spans="1:10" x14ac:dyDescent="0.2">
      <c r="A90" s="275"/>
      <c r="B90" s="205" t="s">
        <v>339</v>
      </c>
      <c r="C90" s="189"/>
      <c r="D90" s="189"/>
      <c r="E90" s="204"/>
      <c r="F90" s="189"/>
      <c r="G90" s="204"/>
    </row>
    <row r="91" spans="1:10" x14ac:dyDescent="0.2">
      <c r="A91" s="275"/>
      <c r="B91" s="70" t="s">
        <v>340</v>
      </c>
      <c r="C91" s="51">
        <f>'AQ3'!F91</f>
        <v>592534.80000000005</v>
      </c>
      <c r="D91" s="51">
        <v>493896.2</v>
      </c>
      <c r="E91" s="54">
        <f>(C91-D91)/D91</f>
        <v>0.19971524381033917</v>
      </c>
      <c r="F91" s="51">
        <v>462118.8</v>
      </c>
      <c r="G91" s="54">
        <f>(F91-D91)/D91</f>
        <v>-6.4340239912759042E-2</v>
      </c>
    </row>
    <row r="92" spans="1:10" x14ac:dyDescent="0.2">
      <c r="A92" s="275"/>
      <c r="B92" s="70" t="s">
        <v>341</v>
      </c>
      <c r="C92" s="51">
        <f>'AQ3'!F92</f>
        <v>95302.8</v>
      </c>
      <c r="D92" s="51">
        <v>79174.2</v>
      </c>
      <c r="E92" s="54">
        <f>(C92-D92)/D92</f>
        <v>0.20371029956728337</v>
      </c>
      <c r="F92" s="51">
        <v>74326.8</v>
      </c>
      <c r="G92" s="54">
        <f>(F92-D92)/D92</f>
        <v>-6.1224489795918297E-2</v>
      </c>
    </row>
    <row r="93" spans="1:10" x14ac:dyDescent="0.2">
      <c r="A93" s="275"/>
      <c r="B93" s="70" t="s">
        <v>342</v>
      </c>
      <c r="C93" s="51">
        <f>'AQ3'!F93</f>
        <v>511754.04</v>
      </c>
      <c r="D93" s="51">
        <v>430016.8</v>
      </c>
      <c r="E93" s="54">
        <f>(C93-D93)/D93</f>
        <v>0.19007917830187099</v>
      </c>
      <c r="F93" s="51">
        <v>402696.8</v>
      </c>
      <c r="G93" s="54">
        <f>(F93-D93)/D93</f>
        <v>-6.353240152477764E-2</v>
      </c>
    </row>
    <row r="94" spans="1:10" x14ac:dyDescent="0.2">
      <c r="A94" s="275"/>
      <c r="B94" s="205" t="s">
        <v>343</v>
      </c>
      <c r="C94" s="189">
        <f>'AQ3'!F94</f>
        <v>21096</v>
      </c>
      <c r="D94" s="189">
        <v>22638</v>
      </c>
      <c r="E94" s="204">
        <f>(C94-D94)/D94</f>
        <v>-6.8115557911476277E-2</v>
      </c>
      <c r="F94" s="189">
        <v>20790</v>
      </c>
      <c r="G94" s="204">
        <f>(F94-D94)/D94</f>
        <v>-8.1632653061224483E-2</v>
      </c>
      <c r="H94" s="64"/>
      <c r="I94" s="64"/>
      <c r="J94" s="64"/>
    </row>
    <row r="95" spans="1:10" x14ac:dyDescent="0.2">
      <c r="A95" s="275"/>
      <c r="B95" s="102" t="s">
        <v>344</v>
      </c>
      <c r="C95" s="57">
        <f>SUM(C80:C94)</f>
        <v>5141967.1199999992</v>
      </c>
      <c r="D95" s="57">
        <f>SUM(D80:D94)</f>
        <v>5008583.5000000009</v>
      </c>
      <c r="E95" s="156">
        <f>(C95-D95)/D95</f>
        <v>2.6631006551053452E-2</v>
      </c>
      <c r="F95" s="95">
        <f>SUM(F80:F94)</f>
        <v>3813654.3999999994</v>
      </c>
      <c r="G95" s="156">
        <f>(F95-D95)/D95</f>
        <v>-0.23857625614108285</v>
      </c>
      <c r="H95" s="64"/>
      <c r="I95" s="64"/>
      <c r="J95" s="64"/>
    </row>
    <row r="96" spans="1:10" ht="11.25" customHeight="1" x14ac:dyDescent="0.2">
      <c r="A96" s="275" t="s">
        <v>93</v>
      </c>
      <c r="B96" s="205" t="s">
        <v>345</v>
      </c>
      <c r="C96" s="192"/>
      <c r="D96" s="192"/>
      <c r="E96" s="204"/>
      <c r="F96" s="189"/>
      <c r="G96" s="204"/>
      <c r="H96" s="64"/>
      <c r="I96" s="64"/>
      <c r="J96" s="64"/>
    </row>
    <row r="97" spans="1:10" x14ac:dyDescent="0.2">
      <c r="A97" s="275"/>
      <c r="B97" s="70" t="s">
        <v>346</v>
      </c>
      <c r="C97" s="51">
        <f>'AQ3'!F97</f>
        <v>203785.89333333299</v>
      </c>
      <c r="D97" s="51">
        <v>155694</v>
      </c>
      <c r="E97" s="54">
        <f>(C97-D97)/D97</f>
        <v>0.30888726176559783</v>
      </c>
      <c r="F97" s="51">
        <v>171196</v>
      </c>
      <c r="G97" s="54">
        <f>(F97-D97)/D97</f>
        <v>9.9567099567099568E-2</v>
      </c>
      <c r="H97" s="64"/>
      <c r="I97" s="64"/>
      <c r="J97" s="64"/>
    </row>
    <row r="98" spans="1:10" x14ac:dyDescent="0.2">
      <c r="A98" s="275"/>
      <c r="B98" s="70" t="s">
        <v>347</v>
      </c>
      <c r="C98" s="51">
        <f>'AQ3'!F98</f>
        <v>125449.735</v>
      </c>
      <c r="D98" s="51">
        <v>90445.2</v>
      </c>
      <c r="E98" s="54">
        <f>(C98-D98)/D98</f>
        <v>0.38702479512456167</v>
      </c>
      <c r="F98" s="51">
        <v>71438.600000000006</v>
      </c>
      <c r="G98" s="54">
        <f>(F98-D98)/D98</f>
        <v>-0.21014492753623179</v>
      </c>
      <c r="H98" s="64"/>
      <c r="I98" s="64"/>
      <c r="J98" s="64"/>
    </row>
    <row r="99" spans="1:10" x14ac:dyDescent="0.2">
      <c r="A99" s="275"/>
      <c r="B99" s="70" t="s">
        <v>348</v>
      </c>
      <c r="C99" s="51">
        <f>'AQ3'!F99</f>
        <v>5443.5</v>
      </c>
      <c r="D99" s="51">
        <v>4807.5</v>
      </c>
      <c r="E99" s="54">
        <f>(C99-D99)/D99</f>
        <v>0.13229329173166926</v>
      </c>
      <c r="F99" s="51">
        <v>4807.5</v>
      </c>
      <c r="G99" s="54">
        <f>(F99-D99)/D99</f>
        <v>0</v>
      </c>
    </row>
    <row r="100" spans="1:10" x14ac:dyDescent="0.2">
      <c r="A100" s="275"/>
      <c r="B100" s="70" t="s">
        <v>349</v>
      </c>
      <c r="C100" s="51">
        <f>'AQ3'!F100</f>
        <v>16060</v>
      </c>
      <c r="D100" s="51">
        <v>16720.8</v>
      </c>
      <c r="E100" s="54">
        <f>(C100-D100)/D100</f>
        <v>-3.9519640208602415E-2</v>
      </c>
      <c r="F100" s="51">
        <v>15327.4</v>
      </c>
      <c r="G100" s="54">
        <f>(F100-D100)/D100</f>
        <v>-8.3333333333333315E-2</v>
      </c>
    </row>
    <row r="101" spans="1:10" x14ac:dyDescent="0.2">
      <c r="A101" s="275"/>
      <c r="B101" s="205" t="s">
        <v>350</v>
      </c>
      <c r="C101" s="192"/>
      <c r="D101" s="192"/>
      <c r="E101" s="204"/>
      <c r="F101" s="189"/>
      <c r="G101" s="204"/>
    </row>
    <row r="102" spans="1:10" x14ac:dyDescent="0.2">
      <c r="A102" s="275"/>
      <c r="B102" s="70" t="s">
        <v>351</v>
      </c>
      <c r="C102" s="51">
        <f>'AQ3'!F102</f>
        <v>234794.86874999999</v>
      </c>
      <c r="D102" s="51">
        <v>181021.4</v>
      </c>
      <c r="E102" s="54">
        <f>(C102-D102)/D102</f>
        <v>0.29705586604677681</v>
      </c>
      <c r="F102" s="51">
        <v>140979.79999999999</v>
      </c>
      <c r="G102" s="54">
        <f>(F102-D102)/D102</f>
        <v>-0.22119815668202769</v>
      </c>
    </row>
    <row r="103" spans="1:10" x14ac:dyDescent="0.2">
      <c r="A103" s="275"/>
      <c r="B103" s="70" t="s">
        <v>352</v>
      </c>
      <c r="C103" s="51">
        <f>'AQ3'!F103</f>
        <v>129800</v>
      </c>
      <c r="D103" s="51">
        <v>60798.6</v>
      </c>
      <c r="E103" s="54">
        <f>(C103-D103)/D103</f>
        <v>1.1349175803390208</v>
      </c>
      <c r="F103" s="51">
        <v>49539.6</v>
      </c>
      <c r="G103" s="54">
        <f>(F103-D103)/D103</f>
        <v>-0.1851851851851852</v>
      </c>
    </row>
    <row r="104" spans="1:10" x14ac:dyDescent="0.2">
      <c r="A104" s="275"/>
      <c r="B104" s="70" t="s">
        <v>353</v>
      </c>
      <c r="C104" s="51">
        <f>'AQ3'!F104</f>
        <v>154065.079365079</v>
      </c>
      <c r="D104" s="51">
        <v>172091</v>
      </c>
      <c r="E104" s="54">
        <f>(C104-D104)/D104</f>
        <v>-0.10474644597870313</v>
      </c>
      <c r="F104" s="51">
        <v>111724</v>
      </c>
      <c r="G104" s="54">
        <f>(F104-D104)/D104</f>
        <v>-0.35078534031413611</v>
      </c>
    </row>
    <row r="105" spans="1:10" x14ac:dyDescent="0.2">
      <c r="A105" s="275"/>
      <c r="B105" s="70" t="s">
        <v>354</v>
      </c>
      <c r="C105" s="51">
        <f>'AQ3'!F105</f>
        <v>66938.083333333299</v>
      </c>
      <c r="D105" s="51">
        <v>79380</v>
      </c>
      <c r="E105" s="54">
        <f>(C105-D105)/D105</f>
        <v>-0.15673868312757244</v>
      </c>
      <c r="F105" s="51">
        <v>51450</v>
      </c>
      <c r="G105" s="54">
        <f>(F105-D105)/D105</f>
        <v>-0.35185185185185186</v>
      </c>
    </row>
    <row r="106" spans="1:10" x14ac:dyDescent="0.2">
      <c r="A106" s="275"/>
      <c r="B106" s="70" t="s">
        <v>355</v>
      </c>
      <c r="C106" s="51">
        <f>'AQ3'!F106</f>
        <v>151567.02857142899</v>
      </c>
      <c r="D106" s="51">
        <v>115630.8</v>
      </c>
      <c r="E106" s="54">
        <f>(C106-D106)/D106</f>
        <v>0.31078422506312325</v>
      </c>
      <c r="F106" s="51">
        <v>148173.6</v>
      </c>
      <c r="G106" s="54">
        <f>(F106-D106)/D106</f>
        <v>0.28143712574850299</v>
      </c>
    </row>
    <row r="107" spans="1:10" x14ac:dyDescent="0.2">
      <c r="A107" s="275"/>
      <c r="B107" s="205" t="s">
        <v>356</v>
      </c>
      <c r="C107" s="192"/>
      <c r="D107" s="192"/>
      <c r="E107" s="204"/>
      <c r="F107" s="189"/>
      <c r="G107" s="204"/>
    </row>
    <row r="108" spans="1:10" x14ac:dyDescent="0.2">
      <c r="A108" s="275"/>
      <c r="B108" s="70" t="s">
        <v>357</v>
      </c>
      <c r="C108" s="51">
        <f>'AQ3'!F108</f>
        <v>51890</v>
      </c>
      <c r="D108" s="51">
        <v>79194</v>
      </c>
      <c r="E108" s="54">
        <f t="shared" ref="E108:E113" si="14">(C108-D108)/D108</f>
        <v>-0.34477359395913831</v>
      </c>
      <c r="F108" s="51">
        <v>65995</v>
      </c>
      <c r="G108" s="54">
        <f t="shared" ref="G108:G113" si="15">(F108-D108)/D108</f>
        <v>-0.16666666666666666</v>
      </c>
    </row>
    <row r="109" spans="1:10" x14ac:dyDescent="0.2">
      <c r="A109" s="275"/>
      <c r="B109" s="70" t="s">
        <v>358</v>
      </c>
      <c r="C109" s="51">
        <f>'AQ3'!F109</f>
        <v>18999.400000000001</v>
      </c>
      <c r="D109" s="51">
        <v>18241.599999999999</v>
      </c>
      <c r="E109" s="54">
        <f t="shared" si="14"/>
        <v>4.1542408560652735E-2</v>
      </c>
      <c r="F109" s="51">
        <v>15961.4</v>
      </c>
      <c r="G109" s="54">
        <f t="shared" si="15"/>
        <v>-0.12499999999999994</v>
      </c>
    </row>
    <row r="110" spans="1:10" x14ac:dyDescent="0.2">
      <c r="A110" s="275"/>
      <c r="B110" s="70" t="s">
        <v>359</v>
      </c>
      <c r="C110" s="51">
        <f>'AQ3'!F110</f>
        <v>17553.900000000001</v>
      </c>
      <c r="D110" s="51">
        <v>24093.200000000001</v>
      </c>
      <c r="E110" s="54">
        <f t="shared" si="14"/>
        <v>-0.27141683130509847</v>
      </c>
      <c r="F110" s="51">
        <v>16616</v>
      </c>
      <c r="G110" s="54">
        <f t="shared" si="15"/>
        <v>-0.31034482758620691</v>
      </c>
    </row>
    <row r="111" spans="1:10" x14ac:dyDescent="0.2">
      <c r="A111" s="275"/>
      <c r="B111" s="70" t="s">
        <v>360</v>
      </c>
      <c r="C111" s="51">
        <f>'AQ3'!F111</f>
        <v>89553.9375</v>
      </c>
      <c r="D111" s="51">
        <v>115050</v>
      </c>
      <c r="E111" s="54">
        <f t="shared" si="14"/>
        <v>-0.22160853976531944</v>
      </c>
      <c r="F111" s="51">
        <v>103545</v>
      </c>
      <c r="G111" s="54">
        <f t="shared" si="15"/>
        <v>-0.1</v>
      </c>
    </row>
    <row r="112" spans="1:10" x14ac:dyDescent="0.2">
      <c r="A112" s="275"/>
      <c r="B112" s="70" t="s">
        <v>361</v>
      </c>
      <c r="C112" s="51">
        <f>'AQ3'!F112</f>
        <v>39818.400000000001</v>
      </c>
      <c r="D112" s="51">
        <v>60785.2</v>
      </c>
      <c r="E112" s="54">
        <f t="shared" si="14"/>
        <v>-0.34493264807880858</v>
      </c>
      <c r="F112" s="51">
        <v>42013.3</v>
      </c>
      <c r="G112" s="54">
        <f t="shared" si="15"/>
        <v>-0.30882352941176461</v>
      </c>
    </row>
    <row r="113" spans="1:13" x14ac:dyDescent="0.2">
      <c r="A113" s="275"/>
      <c r="B113" s="70" t="s">
        <v>362</v>
      </c>
      <c r="C113" s="51">
        <f>'AQ3'!F113</f>
        <v>49084.2</v>
      </c>
      <c r="D113" s="51">
        <v>12314.2</v>
      </c>
      <c r="E113" s="54">
        <f t="shared" si="14"/>
        <v>2.9859836611391724</v>
      </c>
      <c r="F113" s="51">
        <v>19809.8</v>
      </c>
      <c r="G113" s="54">
        <f t="shared" si="15"/>
        <v>0.60869565217391286</v>
      </c>
    </row>
    <row r="114" spans="1:13" x14ac:dyDescent="0.2">
      <c r="A114" s="275"/>
      <c r="B114" s="187" t="s">
        <v>363</v>
      </c>
      <c r="C114" s="51">
        <f>'AQ3'!F114</f>
        <v>9379.6</v>
      </c>
      <c r="D114" s="51">
        <v>0</v>
      </c>
      <c r="E114" s="54"/>
      <c r="F114" s="51">
        <v>0</v>
      </c>
      <c r="G114" s="54"/>
    </row>
    <row r="115" spans="1:13" x14ac:dyDescent="0.2">
      <c r="A115" s="275"/>
      <c r="B115" s="205" t="s">
        <v>364</v>
      </c>
      <c r="C115" s="192"/>
      <c r="D115" s="192"/>
      <c r="E115" s="204"/>
      <c r="F115" s="189"/>
      <c r="G115" s="204"/>
    </row>
    <row r="116" spans="1:13" x14ac:dyDescent="0.2">
      <c r="A116" s="275"/>
      <c r="B116" s="70" t="s">
        <v>365</v>
      </c>
      <c r="C116" s="51">
        <f>'AQ3'!F116</f>
        <v>2705220</v>
      </c>
      <c r="D116" s="51">
        <v>5419814.7000000002</v>
      </c>
      <c r="E116" s="54">
        <f>(C116-D116)/D116</f>
        <v>-0.50086485429105165</v>
      </c>
      <c r="F116" s="51">
        <v>4600851.5</v>
      </c>
      <c r="G116" s="54">
        <f>(F116-D116)/D116</f>
        <v>-0.15110538742219362</v>
      </c>
    </row>
    <row r="117" spans="1:13" x14ac:dyDescent="0.2">
      <c r="A117" s="275"/>
      <c r="B117" s="70" t="s">
        <v>366</v>
      </c>
      <c r="C117" s="51">
        <f>'AQ3'!F117</f>
        <v>3308</v>
      </c>
      <c r="D117" s="51">
        <v>3578.3</v>
      </c>
      <c r="E117" s="54">
        <f>(C117-D117)/D117</f>
        <v>-7.5538663611212073E-2</v>
      </c>
      <c r="F117" s="51">
        <v>3578.3</v>
      </c>
      <c r="G117" s="54">
        <f>(F117-D117)/D117</f>
        <v>0</v>
      </c>
    </row>
    <row r="118" spans="1:13" x14ac:dyDescent="0.2">
      <c r="A118" s="275"/>
      <c r="B118" s="102" t="s">
        <v>367</v>
      </c>
      <c r="C118" s="57">
        <f>SUM(C97:C117)</f>
        <v>4072711.6258531739</v>
      </c>
      <c r="D118" s="57">
        <f>SUM(D97:D117)</f>
        <v>6609660.5</v>
      </c>
      <c r="E118" s="206">
        <f>(C118-D118)/D118</f>
        <v>-0.38382438464832286</v>
      </c>
      <c r="F118" s="95">
        <f>SUM(F97:F117)</f>
        <v>5633006.7999999998</v>
      </c>
      <c r="G118" s="156">
        <f>(F118-D118)/D118</f>
        <v>-0.14776155295722074</v>
      </c>
    </row>
    <row r="119" spans="1:13" ht="11.25" customHeight="1" x14ac:dyDescent="0.2">
      <c r="A119" s="275" t="s">
        <v>94</v>
      </c>
      <c r="B119" s="70" t="s">
        <v>368</v>
      </c>
      <c r="C119" s="51">
        <f>'AQ3'!F119</f>
        <v>87400</v>
      </c>
      <c r="D119" s="51">
        <v>156400</v>
      </c>
      <c r="E119" s="54">
        <f>(C119-D119)/D119</f>
        <v>-0.44117647058823528</v>
      </c>
      <c r="F119" s="51">
        <v>87400</v>
      </c>
      <c r="G119" s="54">
        <f>(F119-D119)/D119</f>
        <v>-0.44117647058823528</v>
      </c>
      <c r="H119" s="81"/>
      <c r="I119" s="207"/>
      <c r="J119" s="207"/>
      <c r="K119" s="41"/>
      <c r="L119" s="207"/>
      <c r="M119" s="41"/>
    </row>
    <row r="120" spans="1:13" x14ac:dyDescent="0.2">
      <c r="A120" s="275"/>
      <c r="B120" s="70" t="s">
        <v>369</v>
      </c>
      <c r="C120" s="51"/>
      <c r="D120" s="51"/>
      <c r="E120" s="54"/>
      <c r="F120" s="51"/>
      <c r="G120" s="54"/>
    </row>
    <row r="121" spans="1:13" x14ac:dyDescent="0.2">
      <c r="A121" s="275"/>
      <c r="B121" s="102" t="s">
        <v>370</v>
      </c>
      <c r="C121" s="57">
        <f>SUM(C119:C120)</f>
        <v>87400</v>
      </c>
      <c r="D121" s="57">
        <f>SUM(D119:D120)</f>
        <v>156400</v>
      </c>
      <c r="E121" s="156">
        <f t="shared" ref="E121:E126" si="16">(C121-D121)/D121</f>
        <v>-0.44117647058823528</v>
      </c>
      <c r="F121" s="95">
        <f>SUM(F119:F120)</f>
        <v>87400</v>
      </c>
      <c r="G121" s="156">
        <f t="shared" ref="G121:G126" si="17">(F121-D121)/D121</f>
        <v>-0.44117647058823528</v>
      </c>
    </row>
    <row r="122" spans="1:13" ht="11.25" customHeight="1" x14ac:dyDescent="0.2">
      <c r="A122" s="275" t="s">
        <v>95</v>
      </c>
      <c r="B122" s="70" t="s">
        <v>371</v>
      </c>
      <c r="C122" s="51">
        <f>'AQ3'!F122</f>
        <v>2219580</v>
      </c>
      <c r="D122" s="51">
        <v>3201000</v>
      </c>
      <c r="E122" s="54">
        <f t="shared" si="16"/>
        <v>-0.3065979381443299</v>
      </c>
      <c r="F122" s="51">
        <v>3448500</v>
      </c>
      <c r="G122" s="54">
        <f t="shared" si="17"/>
        <v>7.7319587628865982E-2</v>
      </c>
    </row>
    <row r="123" spans="1:13" x14ac:dyDescent="0.2">
      <c r="A123" s="275"/>
      <c r="B123" s="70" t="s">
        <v>372</v>
      </c>
      <c r="C123" s="51">
        <f>'AQ3'!F123</f>
        <v>55224</v>
      </c>
      <c r="D123" s="51">
        <v>107250</v>
      </c>
      <c r="E123" s="54">
        <f t="shared" si="16"/>
        <v>-0.48509090909090907</v>
      </c>
      <c r="F123" s="51">
        <v>85800</v>
      </c>
      <c r="G123" s="54">
        <f t="shared" si="17"/>
        <v>-0.2</v>
      </c>
    </row>
    <row r="124" spans="1:13" x14ac:dyDescent="0.2">
      <c r="A124" s="275"/>
      <c r="B124" s="70" t="s">
        <v>373</v>
      </c>
      <c r="C124" s="51">
        <f>'AQ3'!F124</f>
        <v>16236</v>
      </c>
      <c r="D124" s="51">
        <v>79879.8</v>
      </c>
      <c r="E124" s="54">
        <f t="shared" si="16"/>
        <v>-0.796744608774684</v>
      </c>
      <c r="F124" s="51">
        <v>25225.200000000001</v>
      </c>
      <c r="G124" s="54">
        <f t="shared" si="17"/>
        <v>-0.68421052631578949</v>
      </c>
    </row>
    <row r="125" spans="1:13" x14ac:dyDescent="0.2">
      <c r="A125" s="275"/>
      <c r="B125" s="102" t="s">
        <v>389</v>
      </c>
      <c r="C125" s="57">
        <f>SUM(C122:C124)</f>
        <v>2291040</v>
      </c>
      <c r="D125" s="57">
        <f>SUM(D122:D124)</f>
        <v>3388129.8</v>
      </c>
      <c r="E125" s="156">
        <f t="shared" si="16"/>
        <v>-0.32380394635412135</v>
      </c>
      <c r="F125" s="95">
        <f>SUM(F122:F124)</f>
        <v>3559525.2</v>
      </c>
      <c r="G125" s="156">
        <f t="shared" si="17"/>
        <v>5.0587022964704714E-2</v>
      </c>
    </row>
    <row r="126" spans="1:13" ht="11.25" customHeight="1" x14ac:dyDescent="0.2">
      <c r="A126" s="275" t="s">
        <v>96</v>
      </c>
      <c r="B126" s="70" t="s">
        <v>375</v>
      </c>
      <c r="C126" s="51">
        <f>'AQ3'!F126</f>
        <v>260696.4</v>
      </c>
      <c r="D126" s="51">
        <v>378410.6</v>
      </c>
      <c r="E126" s="54">
        <f t="shared" si="16"/>
        <v>-0.31107532399990906</v>
      </c>
      <c r="F126" s="51">
        <v>271635.59999999998</v>
      </c>
      <c r="G126" s="54">
        <f t="shared" si="17"/>
        <v>-0.28216704288939054</v>
      </c>
    </row>
    <row r="127" spans="1:13" x14ac:dyDescent="0.2">
      <c r="A127" s="275"/>
      <c r="B127" s="70" t="s">
        <v>376</v>
      </c>
      <c r="C127" s="51"/>
      <c r="D127" s="51"/>
      <c r="E127" s="54"/>
      <c r="F127" s="51"/>
      <c r="G127" s="54"/>
    </row>
    <row r="128" spans="1:13" x14ac:dyDescent="0.2">
      <c r="A128" s="275"/>
      <c r="B128" s="102" t="s">
        <v>377</v>
      </c>
      <c r="C128" s="57">
        <f>C126</f>
        <v>260696.4</v>
      </c>
      <c r="D128" s="57">
        <f>D126</f>
        <v>378410.6</v>
      </c>
      <c r="E128" s="156">
        <f t="shared" ref="E128:E133" si="18">(C128-D128)/D128</f>
        <v>-0.31107532399990906</v>
      </c>
      <c r="F128" s="95">
        <f>F126</f>
        <v>271635.59999999998</v>
      </c>
      <c r="G128" s="156">
        <f t="shared" ref="G128:G133" si="19">(F128-D128)/D128</f>
        <v>-0.28216704288939054</v>
      </c>
    </row>
    <row r="129" spans="1:7" ht="11.25" customHeight="1" x14ac:dyDescent="0.2">
      <c r="A129" s="154" t="s">
        <v>100</v>
      </c>
      <c r="B129" s="102" t="s">
        <v>381</v>
      </c>
      <c r="C129" s="57">
        <f>'AQ3'!F133</f>
        <v>24851052</v>
      </c>
      <c r="D129" s="57">
        <v>35132848.310000002</v>
      </c>
      <c r="E129" s="156">
        <f t="shared" si="18"/>
        <v>-0.29265478902470465</v>
      </c>
      <c r="F129" s="95">
        <v>26498618</v>
      </c>
      <c r="G129" s="156">
        <f t="shared" si="19"/>
        <v>-0.24575947369295439</v>
      </c>
    </row>
    <row r="130" spans="1:7" ht="12.75" customHeight="1" x14ac:dyDescent="0.2">
      <c r="A130" s="275" t="s">
        <v>97</v>
      </c>
      <c r="B130" s="70" t="s">
        <v>378</v>
      </c>
      <c r="C130" s="51">
        <f>'AQ3'!F129</f>
        <v>17206581.600000001</v>
      </c>
      <c r="D130" s="51">
        <v>5949015.5999999996</v>
      </c>
      <c r="E130" s="54">
        <f t="shared" si="18"/>
        <v>1.8923409782283984</v>
      </c>
      <c r="F130" s="51">
        <v>2098.8000000000002</v>
      </c>
      <c r="G130" s="54">
        <f t="shared" si="19"/>
        <v>-0.99964720213542557</v>
      </c>
    </row>
    <row r="131" spans="1:7" x14ac:dyDescent="0.2">
      <c r="A131" s="275"/>
      <c r="B131" s="70" t="s">
        <v>379</v>
      </c>
      <c r="C131" s="51">
        <f>'AQ3'!F130</f>
        <v>2190</v>
      </c>
      <c r="D131" s="51">
        <v>2098.8000000000002</v>
      </c>
      <c r="E131" s="54">
        <f t="shared" si="18"/>
        <v>4.3453401943967893E-2</v>
      </c>
      <c r="F131" s="51">
        <v>12630103.199999999</v>
      </c>
      <c r="G131" s="54">
        <f t="shared" si="19"/>
        <v>6016.7735849056589</v>
      </c>
    </row>
    <row r="132" spans="1:7" x14ac:dyDescent="0.2">
      <c r="A132" s="275"/>
      <c r="B132" s="102" t="s">
        <v>380</v>
      </c>
      <c r="C132" s="57">
        <f>SUM(C130:C131)</f>
        <v>17208771.600000001</v>
      </c>
      <c r="D132" s="57">
        <f>SUM(D130:D131)</f>
        <v>5951114.3999999994</v>
      </c>
      <c r="E132" s="156">
        <f t="shared" si="18"/>
        <v>1.8916889246827457</v>
      </c>
      <c r="F132" s="95">
        <f>SUM(F130:F131)</f>
        <v>12632202</v>
      </c>
      <c r="G132" s="156">
        <f t="shared" si="19"/>
        <v>1.1226615976328738</v>
      </c>
    </row>
    <row r="133" spans="1:7" x14ac:dyDescent="0.2">
      <c r="A133" s="288" t="s">
        <v>101</v>
      </c>
      <c r="B133" s="288"/>
      <c r="C133" s="95">
        <f>C129+C132+C128+C125+C121+C32+C118+C95+C78+C38+C28+C25+C15+C10</f>
        <v>143506233.12385315</v>
      </c>
      <c r="D133" s="95">
        <f>D129+D132+D128+D125+D121+J119+D118+D95+D78+D38+D28+D25+D15+D10+D32</f>
        <v>146295315.49149999</v>
      </c>
      <c r="E133" s="156">
        <f t="shared" si="18"/>
        <v>-1.9064741466782602E-2</v>
      </c>
      <c r="F133" s="95">
        <f>F129+F132+F128+F125+F121+L119+F118+F95+F78+F38+F28+F25+F15+F10+F32</f>
        <v>134199572.67599998</v>
      </c>
      <c r="G133" s="156">
        <f t="shared" si="19"/>
        <v>-8.2680315325631804E-2</v>
      </c>
    </row>
    <row r="134" spans="1:7" x14ac:dyDescent="0.2">
      <c r="A134" s="260" t="s">
        <v>65</v>
      </c>
      <c r="B134" s="260"/>
      <c r="C134" s="260"/>
      <c r="D134" s="260"/>
      <c r="E134" s="260"/>
      <c r="F134" s="260"/>
      <c r="G134" s="260"/>
    </row>
  </sheetData>
  <mergeCells count="17">
    <mergeCell ref="A1:G1"/>
    <mergeCell ref="A2:B2"/>
    <mergeCell ref="A3:A10"/>
    <mergeCell ref="A11:A15"/>
    <mergeCell ref="A16:A25"/>
    <mergeCell ref="A26:A28"/>
    <mergeCell ref="A29:A32"/>
    <mergeCell ref="A33:A38"/>
    <mergeCell ref="A39:A78"/>
    <mergeCell ref="A79:A95"/>
    <mergeCell ref="A133:B133"/>
    <mergeCell ref="A134:G134"/>
    <mergeCell ref="A96:A118"/>
    <mergeCell ref="A119:A121"/>
    <mergeCell ref="A122:A125"/>
    <mergeCell ref="A126:A128"/>
    <mergeCell ref="A130:A13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AMJ19"/>
  <sheetViews>
    <sheetView zoomScaleNormal="100" workbookViewId="0">
      <selection sqref="A1:F1"/>
    </sheetView>
  </sheetViews>
  <sheetFormatPr baseColWidth="10" defaultColWidth="11" defaultRowHeight="12.75" x14ac:dyDescent="0.2"/>
  <cols>
    <col min="1" max="1" width="24.5703125" style="1" customWidth="1"/>
    <col min="2" max="5" width="11" style="1"/>
    <col min="6" max="6" width="8.5703125" style="1" customWidth="1"/>
    <col min="7" max="1024" width="11" style="1"/>
  </cols>
  <sheetData>
    <row r="1" spans="1:8" x14ac:dyDescent="0.2">
      <c r="A1" s="257" t="s">
        <v>390</v>
      </c>
      <c r="B1" s="257"/>
      <c r="C1" s="257"/>
      <c r="D1" s="257"/>
      <c r="E1" s="257"/>
      <c r="F1" s="257"/>
    </row>
    <row r="2" spans="1:8" ht="12.75" customHeight="1" x14ac:dyDescent="0.2">
      <c r="A2" s="285" t="s">
        <v>391</v>
      </c>
      <c r="B2" s="272">
        <v>2019</v>
      </c>
      <c r="C2" s="272"/>
      <c r="D2" s="272">
        <v>2020</v>
      </c>
      <c r="E2" s="272"/>
      <c r="F2" s="294" t="s">
        <v>392</v>
      </c>
      <c r="H2" s="50"/>
    </row>
    <row r="3" spans="1:8" x14ac:dyDescent="0.2">
      <c r="A3" s="285"/>
      <c r="B3" s="208" t="s">
        <v>393</v>
      </c>
      <c r="C3" s="209" t="s">
        <v>394</v>
      </c>
      <c r="D3" s="208" t="s">
        <v>393</v>
      </c>
      <c r="E3" s="209" t="s">
        <v>394</v>
      </c>
      <c r="F3" s="294"/>
      <c r="H3" s="40"/>
    </row>
    <row r="4" spans="1:8" x14ac:dyDescent="0.2">
      <c r="A4" s="70" t="s">
        <v>395</v>
      </c>
      <c r="B4" s="51">
        <v>37694.266000000003</v>
      </c>
      <c r="C4" s="210">
        <f>B4/B17</f>
        <v>0.37432504612818074</v>
      </c>
      <c r="D4" s="51">
        <v>24893.802</v>
      </c>
      <c r="E4" s="210">
        <f>D4/D17</f>
        <v>0.35864464956534414</v>
      </c>
      <c r="F4" s="210">
        <f t="shared" ref="F4:F17" si="0">(D4/B4)-1</f>
        <v>-0.33958650368732479</v>
      </c>
      <c r="H4" s="7"/>
    </row>
    <row r="5" spans="1:8" x14ac:dyDescent="0.2">
      <c r="A5" s="70" t="s">
        <v>396</v>
      </c>
      <c r="B5" s="211">
        <v>16694.099999999999</v>
      </c>
      <c r="C5" s="210">
        <f>B5/$B$17</f>
        <v>0.16578170676061077</v>
      </c>
      <c r="D5" s="211">
        <v>13774.95</v>
      </c>
      <c r="E5" s="210">
        <f>D5/$D$17</f>
        <v>0.19845550774165141</v>
      </c>
      <c r="F5" s="210">
        <f t="shared" si="0"/>
        <v>-0.17486117850018856</v>
      </c>
      <c r="H5" s="7"/>
    </row>
    <row r="6" spans="1:8" x14ac:dyDescent="0.2">
      <c r="A6" s="102" t="s">
        <v>220</v>
      </c>
      <c r="B6" s="212">
        <v>20487.264999999999</v>
      </c>
      <c r="C6" s="77">
        <f>B6/B17</f>
        <v>0.20344994690081672</v>
      </c>
      <c r="D6" s="212">
        <v>13408.503000000001</v>
      </c>
      <c r="E6" s="77">
        <f>D6/D17</f>
        <v>0.19317611105088991</v>
      </c>
      <c r="F6" s="77">
        <f t="shared" si="0"/>
        <v>-0.3455201072471118</v>
      </c>
      <c r="H6" s="7"/>
    </row>
    <row r="7" spans="1:8" x14ac:dyDescent="0.2">
      <c r="A7" s="1" t="s">
        <v>397</v>
      </c>
      <c r="B7" s="211">
        <v>5157.5200000000004</v>
      </c>
      <c r="C7" s="210">
        <f t="shared" ref="C7:C12" si="1">B7/$B$17</f>
        <v>5.1217044839313615E-2</v>
      </c>
      <c r="D7" s="211">
        <v>4266.991</v>
      </c>
      <c r="E7" s="210">
        <f t="shared" ref="E7:E12" si="2">D7/$D$17</f>
        <v>6.1474478341776696E-2</v>
      </c>
      <c r="F7" s="210">
        <f t="shared" si="0"/>
        <v>-0.17266612635530265</v>
      </c>
    </row>
    <row r="8" spans="1:8" x14ac:dyDescent="0.2">
      <c r="A8" s="70" t="s">
        <v>398</v>
      </c>
      <c r="B8" s="51">
        <v>3604.6680000000001</v>
      </c>
      <c r="C8" s="210">
        <f t="shared" si="1"/>
        <v>3.5796359992174322E-2</v>
      </c>
      <c r="D8" s="51">
        <v>2542.5529999999999</v>
      </c>
      <c r="E8" s="210">
        <f t="shared" si="2"/>
        <v>3.6630524726046845E-2</v>
      </c>
      <c r="F8" s="210">
        <f t="shared" si="0"/>
        <v>-0.2946498817644233</v>
      </c>
    </row>
    <row r="9" spans="1:8" x14ac:dyDescent="0.2">
      <c r="A9" s="70" t="s">
        <v>399</v>
      </c>
      <c r="B9" s="51">
        <v>2542.364</v>
      </c>
      <c r="C9" s="210">
        <f t="shared" si="1"/>
        <v>2.5247089877665371E-2</v>
      </c>
      <c r="D9" s="51">
        <v>2374.3229999999999</v>
      </c>
      <c r="E9" s="210">
        <f t="shared" si="2"/>
        <v>3.4206837520838987E-2</v>
      </c>
      <c r="F9" s="210">
        <f t="shared" si="0"/>
        <v>-6.6096357563275809E-2</v>
      </c>
    </row>
    <row r="10" spans="1:8" x14ac:dyDescent="0.2">
      <c r="A10" s="70" t="s">
        <v>400</v>
      </c>
      <c r="B10" s="51">
        <v>2696.3939999999998</v>
      </c>
      <c r="C10" s="210">
        <f t="shared" si="1"/>
        <v>2.6776693527597793E-2</v>
      </c>
      <c r="D10" s="51">
        <v>1332.1869999999999</v>
      </c>
      <c r="E10" s="210">
        <f t="shared" si="2"/>
        <v>1.9192799065827996E-2</v>
      </c>
      <c r="F10" s="210">
        <f t="shared" si="0"/>
        <v>-0.50593755957030018</v>
      </c>
    </row>
    <row r="11" spans="1:8" x14ac:dyDescent="0.2">
      <c r="A11" s="70" t="s">
        <v>401</v>
      </c>
      <c r="B11" s="211">
        <v>1848</v>
      </c>
      <c r="C11" s="210">
        <f t="shared" si="1"/>
        <v>1.8351668798773743E-2</v>
      </c>
      <c r="D11" s="211">
        <v>1233.867</v>
      </c>
      <c r="E11" s="210">
        <f t="shared" si="2"/>
        <v>1.7776304231279835E-2</v>
      </c>
      <c r="F11" s="210">
        <f t="shared" si="0"/>
        <v>-0.33232305194805201</v>
      </c>
    </row>
    <row r="12" spans="1:8" x14ac:dyDescent="0.2">
      <c r="A12" s="70" t="s">
        <v>402</v>
      </c>
      <c r="B12" s="51">
        <v>1218.7260000000001</v>
      </c>
      <c r="C12" s="210">
        <f t="shared" si="1"/>
        <v>1.2102627656090005E-2</v>
      </c>
      <c r="D12" s="51">
        <v>1176.5050000000001</v>
      </c>
      <c r="E12" s="210">
        <f t="shared" si="2"/>
        <v>1.6949890717250633E-2</v>
      </c>
      <c r="F12" s="210">
        <f t="shared" si="0"/>
        <v>-3.4643554006396848E-2</v>
      </c>
    </row>
    <row r="13" spans="1:8" x14ac:dyDescent="0.2">
      <c r="A13" s="102" t="s">
        <v>403</v>
      </c>
      <c r="B13" s="57">
        <f>SUM(B4:B12)</f>
        <v>91943.303</v>
      </c>
      <c r="C13" s="77">
        <f>B13/B17</f>
        <v>0.91304818448122305</v>
      </c>
      <c r="D13" s="57">
        <f>SUM(D4:D12)</f>
        <v>65003.680999999997</v>
      </c>
      <c r="E13" s="77">
        <f>D13/D17</f>
        <v>0.93650710296090645</v>
      </c>
      <c r="F13" s="77">
        <f t="shared" si="0"/>
        <v>-0.29300254745035648</v>
      </c>
    </row>
    <row r="14" spans="1:8" x14ac:dyDescent="0.2">
      <c r="A14" s="70" t="s">
        <v>404</v>
      </c>
      <c r="B14" s="51">
        <v>1666.5630000000001</v>
      </c>
      <c r="C14" s="210">
        <f>B14/$B$17</f>
        <v>1.6549898381109721E-2</v>
      </c>
      <c r="D14" s="51">
        <v>680.94</v>
      </c>
      <c r="E14" s="210">
        <f>D14/$D$17</f>
        <v>9.8102928461881976E-3</v>
      </c>
      <c r="F14" s="210">
        <f t="shared" si="0"/>
        <v>-0.59141058573843286</v>
      </c>
    </row>
    <row r="15" spans="1:8" x14ac:dyDescent="0.2">
      <c r="A15" s="70" t="s">
        <v>193</v>
      </c>
      <c r="B15" s="51">
        <v>7089.4229999999998</v>
      </c>
      <c r="C15" s="210">
        <f>B15/$B$17</f>
        <v>7.0401917137667178E-2</v>
      </c>
      <c r="D15" s="51">
        <v>3726.1509999999998</v>
      </c>
      <c r="E15" s="210">
        <f>D15/$D$17</f>
        <v>5.3682604192905388E-2</v>
      </c>
      <c r="F15" s="210">
        <f t="shared" si="0"/>
        <v>-0.474407014505976</v>
      </c>
    </row>
    <row r="16" spans="1:8" x14ac:dyDescent="0.2">
      <c r="A16" s="102" t="s">
        <v>405</v>
      </c>
      <c r="B16" s="57">
        <v>8755.9860000000008</v>
      </c>
      <c r="C16" s="77">
        <f>B16/B17</f>
        <v>8.6951815518776898E-2</v>
      </c>
      <c r="D16" s="57">
        <f>SUM(D14:D15)</f>
        <v>4407.0910000000003</v>
      </c>
      <c r="E16" s="77">
        <f>D16/D17</f>
        <v>6.3492897039093596E-2</v>
      </c>
      <c r="F16" s="77">
        <f t="shared" si="0"/>
        <v>-0.49667678774269397</v>
      </c>
    </row>
    <row r="17" spans="1:6" x14ac:dyDescent="0.2">
      <c r="A17" s="102" t="s">
        <v>406</v>
      </c>
      <c r="B17" s="57">
        <v>100699.289</v>
      </c>
      <c r="C17" s="77">
        <f>SUM(C4:C12,C14:C15)</f>
        <v>1</v>
      </c>
      <c r="D17" s="57">
        <f>SUM(D4:D12,D14:D15)</f>
        <v>69410.771999999997</v>
      </c>
      <c r="E17" s="77">
        <f>SUM(E4:E12,E14:E15)</f>
        <v>1.0000000000000002</v>
      </c>
      <c r="F17" s="77">
        <f t="shared" si="0"/>
        <v>-0.31071239241818283</v>
      </c>
    </row>
    <row r="18" spans="1:6" x14ac:dyDescent="0.2">
      <c r="A18" s="292" t="s">
        <v>407</v>
      </c>
      <c r="B18" s="292"/>
      <c r="C18" s="292"/>
      <c r="D18" s="292"/>
      <c r="E18" s="292"/>
      <c r="F18" s="292"/>
    </row>
    <row r="19" spans="1:6" x14ac:dyDescent="0.2">
      <c r="A19" s="293" t="s">
        <v>408</v>
      </c>
      <c r="B19" s="293"/>
      <c r="C19" s="293"/>
      <c r="D19" s="293"/>
      <c r="E19" s="293"/>
      <c r="F19" s="293"/>
    </row>
  </sheetData>
  <mergeCells count="7">
    <mergeCell ref="A18:F18"/>
    <mergeCell ref="A19:F19"/>
    <mergeCell ref="A1:F1"/>
    <mergeCell ref="A2:A3"/>
    <mergeCell ref="B2:C2"/>
    <mergeCell ref="D2:E2"/>
    <mergeCell ref="F2:F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MJ19"/>
  <sheetViews>
    <sheetView zoomScaleNormal="100" workbookViewId="0">
      <selection sqref="A1:F1"/>
    </sheetView>
  </sheetViews>
  <sheetFormatPr baseColWidth="10" defaultColWidth="11" defaultRowHeight="12.75" x14ac:dyDescent="0.2"/>
  <cols>
    <col min="1" max="1" width="25.140625" style="1" customWidth="1"/>
    <col min="2" max="5" width="11" style="1"/>
    <col min="6" max="6" width="10.140625" style="1" customWidth="1"/>
    <col min="7" max="1024" width="11" style="1"/>
  </cols>
  <sheetData>
    <row r="1" spans="1:8" x14ac:dyDescent="0.2">
      <c r="A1" s="257" t="s">
        <v>409</v>
      </c>
      <c r="B1" s="257"/>
      <c r="C1" s="257"/>
      <c r="D1" s="257"/>
      <c r="E1" s="257"/>
      <c r="F1" s="257"/>
      <c r="H1" s="50"/>
    </row>
    <row r="2" spans="1:8" x14ac:dyDescent="0.2">
      <c r="A2" s="285" t="s">
        <v>391</v>
      </c>
      <c r="B2" s="272">
        <v>2019</v>
      </c>
      <c r="C2" s="272"/>
      <c r="D2" s="272">
        <v>2020</v>
      </c>
      <c r="E2" s="272"/>
      <c r="F2" s="296" t="s">
        <v>410</v>
      </c>
      <c r="H2" s="40"/>
    </row>
    <row r="3" spans="1:8" x14ac:dyDescent="0.2">
      <c r="A3" s="285"/>
      <c r="B3" s="208" t="s">
        <v>393</v>
      </c>
      <c r="C3" s="209" t="s">
        <v>394</v>
      </c>
      <c r="D3" s="208" t="s">
        <v>393</v>
      </c>
      <c r="E3" s="209" t="s">
        <v>394</v>
      </c>
      <c r="F3" s="296"/>
      <c r="H3" s="7"/>
    </row>
    <row r="4" spans="1:8" x14ac:dyDescent="0.2">
      <c r="A4" s="70" t="s">
        <v>395</v>
      </c>
      <c r="B4" s="51">
        <v>30345.401999999998</v>
      </c>
      <c r="C4" s="210">
        <f>B4/$B$17</f>
        <v>0.30607791887121122</v>
      </c>
      <c r="D4" s="51">
        <v>28394.626</v>
      </c>
      <c r="E4" s="210">
        <f>D4/$D$17</f>
        <v>0.34225780764587854</v>
      </c>
      <c r="F4" s="210">
        <f t="shared" ref="F4:F17" si="0">(D4/B4)-1</f>
        <v>-6.4285719464187596E-2</v>
      </c>
      <c r="H4" s="7"/>
    </row>
    <row r="5" spans="1:8" x14ac:dyDescent="0.2">
      <c r="A5" s="102" t="s">
        <v>220</v>
      </c>
      <c r="B5" s="57">
        <v>36198.597000000002</v>
      </c>
      <c r="C5" s="77">
        <f>B5/B17</f>
        <v>0.36511598151896857</v>
      </c>
      <c r="D5" s="212">
        <v>27058.686000000002</v>
      </c>
      <c r="E5" s="77">
        <f>D5/D17</f>
        <v>0.32615490509148554</v>
      </c>
      <c r="F5" s="77">
        <f t="shared" si="0"/>
        <v>-0.25249351514921969</v>
      </c>
    </row>
    <row r="6" spans="1:8" x14ac:dyDescent="0.2">
      <c r="A6" s="70" t="s">
        <v>396</v>
      </c>
      <c r="B6" s="211">
        <v>14673.045</v>
      </c>
      <c r="C6" s="210">
        <f t="shared" ref="C6:C12" si="1">B6/$B$17</f>
        <v>0.14799919530160227</v>
      </c>
      <c r="D6" s="211">
        <v>14866.647000000001</v>
      </c>
      <c r="E6" s="210">
        <f t="shared" ref="E6:E12" si="2">D6/$D$17</f>
        <v>0.17919679622704585</v>
      </c>
      <c r="F6" s="210">
        <f t="shared" si="0"/>
        <v>1.3194398299739563E-2</v>
      </c>
    </row>
    <row r="7" spans="1:8" x14ac:dyDescent="0.2">
      <c r="A7" s="70" t="s">
        <v>400</v>
      </c>
      <c r="B7" s="211">
        <v>6633.7929999999997</v>
      </c>
      <c r="C7" s="210">
        <f t="shared" si="1"/>
        <v>6.6911539206579274E-2</v>
      </c>
      <c r="D7" s="211">
        <v>5413.4989999999998</v>
      </c>
      <c r="E7" s="210">
        <f t="shared" si="2"/>
        <v>6.5252217072102159E-2</v>
      </c>
      <c r="F7" s="210">
        <f t="shared" si="0"/>
        <v>-0.1839511724288051</v>
      </c>
    </row>
    <row r="8" spans="1:8" x14ac:dyDescent="0.2">
      <c r="A8" s="70" t="s">
        <v>401</v>
      </c>
      <c r="B8" s="51">
        <v>3765.6950000000002</v>
      </c>
      <c r="C8" s="210">
        <f t="shared" si="1"/>
        <v>3.7982561203299459E-2</v>
      </c>
      <c r="D8" s="51">
        <v>1650.4870000000001</v>
      </c>
      <c r="E8" s="210">
        <f t="shared" si="2"/>
        <v>1.9894330080911196E-2</v>
      </c>
      <c r="F8" s="210">
        <f t="shared" si="0"/>
        <v>-0.56170454590719643</v>
      </c>
    </row>
    <row r="9" spans="1:8" x14ac:dyDescent="0.2">
      <c r="A9" s="1" t="s">
        <v>397</v>
      </c>
      <c r="B9" s="51">
        <v>2145.1860000000001</v>
      </c>
      <c r="C9" s="210">
        <f t="shared" si="1"/>
        <v>2.1637349423535672E-2</v>
      </c>
      <c r="D9" s="51">
        <v>1481.009</v>
      </c>
      <c r="E9" s="210">
        <f t="shared" si="2"/>
        <v>1.7851508008727247E-2</v>
      </c>
      <c r="F9" s="210">
        <f t="shared" si="0"/>
        <v>-0.30961277949790833</v>
      </c>
    </row>
    <row r="10" spans="1:8" x14ac:dyDescent="0.2">
      <c r="A10" s="70" t="s">
        <v>411</v>
      </c>
      <c r="B10" s="211">
        <v>1410.019</v>
      </c>
      <c r="C10" s="210">
        <f t="shared" si="1"/>
        <v>1.4222111181419392E-2</v>
      </c>
      <c r="D10" s="211">
        <v>582</v>
      </c>
      <c r="E10" s="210">
        <f t="shared" si="2"/>
        <v>7.0152022446043601E-3</v>
      </c>
      <c r="F10" s="210">
        <f t="shared" si="0"/>
        <v>-0.58723960457270441</v>
      </c>
    </row>
    <row r="11" spans="1:8" x14ac:dyDescent="0.2">
      <c r="A11" s="70" t="s">
        <v>412</v>
      </c>
      <c r="B11" s="211">
        <v>514.36099999999999</v>
      </c>
      <c r="C11" s="210">
        <f t="shared" si="1"/>
        <v>5.1880856423821668E-3</v>
      </c>
      <c r="D11" s="211">
        <v>517.66399999999999</v>
      </c>
      <c r="E11" s="210">
        <f t="shared" si="2"/>
        <v>6.2397210562729743E-3</v>
      </c>
      <c r="F11" s="210">
        <f t="shared" si="0"/>
        <v>6.4215599549732882E-3</v>
      </c>
    </row>
    <row r="12" spans="1:8" x14ac:dyDescent="0.2">
      <c r="A12" s="70" t="s">
        <v>402</v>
      </c>
      <c r="B12" s="211">
        <v>985.52</v>
      </c>
      <c r="C12" s="210">
        <f t="shared" si="1"/>
        <v>9.9404157046908154E-3</v>
      </c>
      <c r="D12" s="211">
        <v>824.90800000000002</v>
      </c>
      <c r="E12" s="210">
        <f t="shared" si="2"/>
        <v>9.9431210535946626E-3</v>
      </c>
      <c r="F12" s="210">
        <f t="shared" si="0"/>
        <v>-0.16297183212923128</v>
      </c>
    </row>
    <row r="13" spans="1:8" x14ac:dyDescent="0.2">
      <c r="A13" s="102" t="s">
        <v>403</v>
      </c>
      <c r="B13" s="57">
        <f>SUM(B4:B12)</f>
        <v>96671.618000000017</v>
      </c>
      <c r="C13" s="77">
        <f>B13/B17</f>
        <v>0.97507515805368894</v>
      </c>
      <c r="D13" s="57">
        <f>SUM(D4:D12)</f>
        <v>80789.525999999998</v>
      </c>
      <c r="E13" s="77">
        <f>D13/D17</f>
        <v>0.97380560848062248</v>
      </c>
      <c r="F13" s="77">
        <f t="shared" si="0"/>
        <v>-0.16428908844786294</v>
      </c>
    </row>
    <row r="14" spans="1:8" x14ac:dyDescent="0.2">
      <c r="A14" s="70" t="s">
        <v>180</v>
      </c>
      <c r="B14" s="51">
        <v>1849.0409999999999</v>
      </c>
      <c r="C14" s="210">
        <f>B14/$B$17</f>
        <v>1.8650292429394848E-2</v>
      </c>
      <c r="D14" s="51">
        <v>1329.6759999999999</v>
      </c>
      <c r="E14" s="210">
        <f>D14/$D$17</f>
        <v>1.602739872817276E-2</v>
      </c>
      <c r="F14" s="210">
        <f t="shared" si="0"/>
        <v>-0.28088344174088087</v>
      </c>
    </row>
    <row r="15" spans="1:8" x14ac:dyDescent="0.2">
      <c r="A15" s="70" t="s">
        <v>193</v>
      </c>
      <c r="B15" s="51">
        <v>622.07600000000002</v>
      </c>
      <c r="C15" s="210">
        <f>B15/$B$17</f>
        <v>6.2745495169161912E-3</v>
      </c>
      <c r="D15" s="51">
        <v>843.48099999999999</v>
      </c>
      <c r="E15" s="210">
        <f>D15/$D$17</f>
        <v>1.016699279120469E-2</v>
      </c>
      <c r="F15" s="210">
        <f t="shared" si="0"/>
        <v>0.35591310386512243</v>
      </c>
    </row>
    <row r="16" spans="1:8" x14ac:dyDescent="0.2">
      <c r="A16" s="213" t="s">
        <v>405</v>
      </c>
      <c r="B16" s="214">
        <f>SUM(B14:B15)</f>
        <v>2471.1170000000002</v>
      </c>
      <c r="C16" s="77">
        <f>B16/B17</f>
        <v>2.4924841946311043E-2</v>
      </c>
      <c r="D16" s="214">
        <f>SUM(D14:D15)</f>
        <v>2173.1570000000002</v>
      </c>
      <c r="E16" s="215">
        <f>D16/D17</f>
        <v>2.6194391519377455E-2</v>
      </c>
      <c r="F16" s="77">
        <f t="shared" si="0"/>
        <v>-0.12057705078310743</v>
      </c>
    </row>
    <row r="17" spans="1:6" x14ac:dyDescent="0.2">
      <c r="A17" s="102" t="s">
        <v>413</v>
      </c>
      <c r="B17" s="57">
        <f>SUM(B4:B12,B14:B15)</f>
        <v>99142.735000000015</v>
      </c>
      <c r="C17" s="77">
        <f>SUM(C4:C12,C14:C15)</f>
        <v>1</v>
      </c>
      <c r="D17" s="57">
        <f>SUM(D4:D12,D14:D15)</f>
        <v>82962.683000000005</v>
      </c>
      <c r="E17" s="77">
        <f>SUM(E4:E12,E14:E15)</f>
        <v>1</v>
      </c>
      <c r="F17" s="77">
        <f t="shared" si="0"/>
        <v>-0.16319957281791764</v>
      </c>
    </row>
    <row r="18" spans="1:6" x14ac:dyDescent="0.2">
      <c r="A18" s="295" t="s">
        <v>414</v>
      </c>
      <c r="B18" s="295"/>
      <c r="C18" s="295"/>
      <c r="D18" s="295"/>
      <c r="E18" s="295"/>
      <c r="F18" s="295"/>
    </row>
    <row r="19" spans="1:6" x14ac:dyDescent="0.2">
      <c r="A19" s="293" t="s">
        <v>415</v>
      </c>
      <c r="B19" s="293"/>
      <c r="C19" s="293"/>
      <c r="D19" s="293"/>
      <c r="E19" s="293"/>
      <c r="F19" s="293"/>
    </row>
  </sheetData>
  <mergeCells count="7">
    <mergeCell ref="A18:F18"/>
    <mergeCell ref="A19:F19"/>
    <mergeCell ref="A1:F1"/>
    <mergeCell ref="A2:A3"/>
    <mergeCell ref="B2:C2"/>
    <mergeCell ref="D2:E2"/>
    <mergeCell ref="F2:F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AMJ131"/>
  <sheetViews>
    <sheetView topLeftCell="A52" zoomScaleNormal="100" workbookViewId="0">
      <selection sqref="A1:G1"/>
    </sheetView>
  </sheetViews>
  <sheetFormatPr baseColWidth="10" defaultColWidth="11" defaultRowHeight="12.75" x14ac:dyDescent="0.2"/>
  <cols>
    <col min="1" max="1" width="7.28515625" style="13" customWidth="1"/>
    <col min="2" max="2" width="20.28515625" style="13" customWidth="1"/>
    <col min="3" max="7" width="10.5703125" style="13" customWidth="1"/>
    <col min="8" max="8" width="8.42578125" style="13" customWidth="1"/>
    <col min="9" max="9" width="20" style="13" customWidth="1"/>
    <col min="10" max="10" width="11" style="13"/>
    <col min="11" max="11" width="9.5703125" style="13" customWidth="1"/>
    <col min="12" max="12" width="7.140625" style="13" customWidth="1"/>
    <col min="13" max="13" width="9.5703125" style="13" customWidth="1"/>
    <col min="14" max="14" width="7.7109375" style="13" customWidth="1"/>
    <col min="15" max="15" width="12.28515625" style="13" customWidth="1"/>
    <col min="16" max="16" width="13.28515625" style="13" customWidth="1"/>
    <col min="17" max="17" width="10.42578125" style="13" customWidth="1"/>
    <col min="18" max="18" width="10.7109375" style="13" customWidth="1"/>
    <col min="19" max="19" width="11.5703125" style="13" customWidth="1"/>
    <col min="20" max="20" width="10.42578125" style="13" customWidth="1"/>
    <col min="21" max="21" width="12.42578125" style="13" customWidth="1"/>
    <col min="22" max="22" width="13.28515625" style="13" customWidth="1"/>
    <col min="23" max="23" width="15.42578125" style="13" customWidth="1"/>
    <col min="24" max="1024" width="11" style="13"/>
  </cols>
  <sheetData>
    <row r="1" spans="1:23" x14ac:dyDescent="0.2">
      <c r="A1" s="257" t="s">
        <v>416</v>
      </c>
      <c r="B1" s="257"/>
      <c r="C1" s="257"/>
      <c r="D1" s="257"/>
      <c r="E1" s="257"/>
      <c r="F1" s="257"/>
      <c r="G1" s="257"/>
      <c r="I1" s="50"/>
    </row>
    <row r="2" spans="1:23" ht="12.75" customHeight="1" x14ac:dyDescent="0.2">
      <c r="A2" s="301" t="s">
        <v>107</v>
      </c>
      <c r="B2" s="301"/>
      <c r="C2" s="301"/>
      <c r="D2" s="301"/>
      <c r="E2" s="301"/>
      <c r="F2" s="301"/>
      <c r="G2" s="301"/>
      <c r="I2" s="40"/>
    </row>
    <row r="3" spans="1:23" s="14" customFormat="1" ht="22.5" x14ac:dyDescent="0.2">
      <c r="A3" s="300"/>
      <c r="B3" s="300"/>
      <c r="C3" s="49" t="s">
        <v>108</v>
      </c>
      <c r="D3" s="49" t="s">
        <v>417</v>
      </c>
      <c r="E3" s="49" t="s">
        <v>109</v>
      </c>
      <c r="F3" s="49" t="s">
        <v>418</v>
      </c>
      <c r="G3" s="49" t="s">
        <v>99</v>
      </c>
      <c r="I3" s="81"/>
    </row>
    <row r="4" spans="1:23" x14ac:dyDescent="0.2">
      <c r="A4" s="298"/>
      <c r="B4" s="70" t="s">
        <v>419</v>
      </c>
      <c r="C4" s="84">
        <v>6.6479999999999997</v>
      </c>
      <c r="D4" s="54">
        <v>0.63</v>
      </c>
      <c r="E4" s="84">
        <v>10.552380952381</v>
      </c>
      <c r="F4" s="51">
        <v>279.14</v>
      </c>
      <c r="G4" s="51">
        <v>29455.9161904762</v>
      </c>
      <c r="I4" s="50"/>
      <c r="O4" s="44"/>
      <c r="P4" s="87"/>
      <c r="Q4" s="87"/>
      <c r="R4" s="87"/>
      <c r="S4" s="88"/>
      <c r="T4" s="88"/>
      <c r="U4" s="88"/>
      <c r="V4" s="88"/>
      <c r="W4" s="89"/>
    </row>
    <row r="5" spans="1:23" ht="11.25" customHeight="1" x14ac:dyDescent="0.2">
      <c r="A5" s="298"/>
      <c r="B5" s="70" t="s">
        <v>420</v>
      </c>
      <c r="C5" s="84">
        <v>878.01900000000001</v>
      </c>
      <c r="D5" s="54">
        <v>0.63</v>
      </c>
      <c r="E5" s="84">
        <v>1393.68095238095</v>
      </c>
      <c r="F5" s="51">
        <v>279.14</v>
      </c>
      <c r="G5" s="51">
        <v>3890321.0104761901</v>
      </c>
      <c r="I5" s="50"/>
      <c r="O5" s="44"/>
      <c r="P5" s="87"/>
      <c r="Q5" s="87"/>
      <c r="R5" s="87"/>
      <c r="S5" s="88"/>
      <c r="T5" s="88"/>
      <c r="U5" s="88"/>
      <c r="V5" s="88"/>
      <c r="W5" s="89"/>
    </row>
    <row r="6" spans="1:23" ht="11.25" customHeight="1" x14ac:dyDescent="0.2">
      <c r="A6" s="298"/>
      <c r="B6" s="70" t="s">
        <v>421</v>
      </c>
      <c r="C6" s="84">
        <v>857.43600000000004</v>
      </c>
      <c r="D6" s="54">
        <v>0.56000000000000005</v>
      </c>
      <c r="E6" s="84">
        <v>1531.13571428571</v>
      </c>
      <c r="F6" s="51">
        <v>256.73</v>
      </c>
      <c r="G6" s="51">
        <v>3930884.7192857098</v>
      </c>
      <c r="I6" s="50"/>
      <c r="O6" s="44"/>
      <c r="P6" s="87"/>
      <c r="Q6" s="87"/>
      <c r="R6" s="87"/>
      <c r="S6" s="88"/>
      <c r="T6" s="88"/>
      <c r="U6" s="88"/>
      <c r="V6" s="88"/>
      <c r="W6" s="89"/>
    </row>
    <row r="7" spans="1:23" ht="11.25" customHeight="1" x14ac:dyDescent="0.2">
      <c r="A7" s="298"/>
      <c r="B7" s="70" t="s">
        <v>422</v>
      </c>
      <c r="C7" s="84">
        <v>291.39400000000001</v>
      </c>
      <c r="D7" s="54">
        <v>0.5</v>
      </c>
      <c r="E7" s="84">
        <v>582.78800000000001</v>
      </c>
      <c r="F7" s="51">
        <v>92.7</v>
      </c>
      <c r="G7" s="51">
        <v>540244.47600000002</v>
      </c>
      <c r="O7" s="44"/>
      <c r="P7" s="87"/>
      <c r="Q7" s="87"/>
      <c r="R7" s="87"/>
      <c r="S7" s="88"/>
      <c r="T7" s="88"/>
      <c r="U7" s="88"/>
      <c r="V7" s="88"/>
      <c r="W7" s="89"/>
    </row>
    <row r="8" spans="1:23" ht="11.25" customHeight="1" x14ac:dyDescent="0.2">
      <c r="A8" s="298"/>
      <c r="B8" s="102" t="s">
        <v>423</v>
      </c>
      <c r="C8" s="216">
        <f>SUM(C4:C7)</f>
        <v>2033.4970000000001</v>
      </c>
      <c r="D8" s="57"/>
      <c r="E8" s="216">
        <f>SUM(E4:E7)</f>
        <v>3518.1570476190414</v>
      </c>
      <c r="F8" s="57"/>
      <c r="G8" s="57">
        <f>SUM(G4:G7)</f>
        <v>8390906.1219523754</v>
      </c>
      <c r="O8" s="86"/>
      <c r="P8" s="87"/>
      <c r="Q8" s="85"/>
      <c r="R8" s="87"/>
      <c r="S8" s="88"/>
      <c r="T8" s="88"/>
      <c r="U8" s="88"/>
      <c r="V8" s="88"/>
      <c r="W8" s="89"/>
    </row>
    <row r="9" spans="1:23" ht="11.25" customHeight="1" x14ac:dyDescent="0.2">
      <c r="A9" s="298" t="s">
        <v>112</v>
      </c>
      <c r="B9" s="70" t="s">
        <v>424</v>
      </c>
      <c r="C9" s="84">
        <v>91.063000000000002</v>
      </c>
      <c r="D9" s="54">
        <v>0.55000000000000004</v>
      </c>
      <c r="E9" s="84">
        <v>165.56909090909099</v>
      </c>
      <c r="F9" s="51">
        <v>416.86</v>
      </c>
      <c r="G9" s="51">
        <v>690191.31236363598</v>
      </c>
      <c r="O9" s="44"/>
      <c r="P9" s="217"/>
      <c r="Q9" s="96"/>
      <c r="R9" s="218"/>
      <c r="S9" s="88"/>
      <c r="U9" s="88"/>
      <c r="W9" s="89"/>
    </row>
    <row r="10" spans="1:23" ht="11.25" customHeight="1" x14ac:dyDescent="0.2">
      <c r="A10" s="298"/>
      <c r="B10" s="70" t="s">
        <v>425</v>
      </c>
      <c r="C10" s="84">
        <v>287.10500000000002</v>
      </c>
      <c r="D10" s="54">
        <v>0.55000000000000004</v>
      </c>
      <c r="E10" s="84">
        <v>522.00909090909101</v>
      </c>
      <c r="F10" s="51">
        <v>317.68</v>
      </c>
      <c r="G10" s="51">
        <v>1658318.48</v>
      </c>
      <c r="O10" s="44"/>
      <c r="P10" s="87"/>
      <c r="Q10" s="87"/>
      <c r="R10" s="87"/>
      <c r="S10" s="88"/>
      <c r="U10" s="88"/>
      <c r="W10" s="89"/>
    </row>
    <row r="11" spans="1:23" ht="11.25" customHeight="1" x14ac:dyDescent="0.2">
      <c r="A11" s="298"/>
      <c r="B11" s="70" t="s">
        <v>426</v>
      </c>
      <c r="C11" s="84">
        <v>828.89599999999996</v>
      </c>
      <c r="D11" s="54">
        <v>0.44</v>
      </c>
      <c r="E11" s="84">
        <v>1883.8545454545499</v>
      </c>
      <c r="F11" s="51">
        <v>228.04</v>
      </c>
      <c r="G11" s="51">
        <v>4295941.9054545499</v>
      </c>
      <c r="O11" s="44"/>
      <c r="P11" s="217"/>
      <c r="Q11" s="96"/>
      <c r="R11" s="218"/>
      <c r="S11" s="88"/>
      <c r="U11" s="88"/>
      <c r="W11" s="89"/>
    </row>
    <row r="12" spans="1:23" ht="11.25" customHeight="1" x14ac:dyDescent="0.2">
      <c r="A12" s="298"/>
      <c r="B12" s="70" t="s">
        <v>427</v>
      </c>
      <c r="C12" s="84">
        <v>217.08199999999999</v>
      </c>
      <c r="D12" s="54">
        <v>0.44</v>
      </c>
      <c r="E12" s="84">
        <v>493.36818181818199</v>
      </c>
      <c r="F12" s="51">
        <v>184.37</v>
      </c>
      <c r="G12" s="51">
        <v>909622.91681818198</v>
      </c>
      <c r="O12" s="44"/>
      <c r="P12" s="87"/>
      <c r="Q12" s="87"/>
      <c r="R12" s="87"/>
      <c r="S12" s="88"/>
      <c r="U12" s="88"/>
      <c r="W12" s="89"/>
    </row>
    <row r="13" spans="1:23" ht="11.25" customHeight="1" x14ac:dyDescent="0.2">
      <c r="A13" s="298"/>
      <c r="B13" s="70" t="s">
        <v>428</v>
      </c>
      <c r="C13" s="84">
        <v>27.952000000000002</v>
      </c>
      <c r="D13" s="54">
        <v>0.4</v>
      </c>
      <c r="E13" s="84">
        <v>69.88</v>
      </c>
      <c r="F13" s="51">
        <v>26.43</v>
      </c>
      <c r="G13" s="51">
        <v>18469.284</v>
      </c>
      <c r="O13" s="44"/>
      <c r="P13" s="87"/>
      <c r="Q13" s="87"/>
      <c r="R13" s="87"/>
      <c r="S13" s="88"/>
      <c r="U13" s="88"/>
      <c r="W13" s="89"/>
    </row>
    <row r="14" spans="1:23" ht="11.25" customHeight="1" x14ac:dyDescent="0.2">
      <c r="A14" s="298"/>
      <c r="B14" s="102" t="s">
        <v>429</v>
      </c>
      <c r="C14" s="216">
        <f>SUM(C9:C13)</f>
        <v>1452.0979999999997</v>
      </c>
      <c r="D14" s="57"/>
      <c r="E14" s="216">
        <f>SUM(E9:E13)</f>
        <v>3134.6809090909142</v>
      </c>
      <c r="F14" s="57"/>
      <c r="G14" s="57">
        <f>SUM(G9:G13)</f>
        <v>7572543.8986363681</v>
      </c>
      <c r="O14" s="43"/>
      <c r="P14" s="90"/>
      <c r="Q14" s="85"/>
      <c r="R14" s="91"/>
      <c r="S14" s="88"/>
      <c r="U14" s="88"/>
      <c r="W14" s="89"/>
    </row>
    <row r="15" spans="1:23" ht="11.25" customHeight="1" x14ac:dyDescent="0.2">
      <c r="A15" s="298" t="s">
        <v>113</v>
      </c>
      <c r="B15" s="70" t="s">
        <v>430</v>
      </c>
      <c r="C15" s="84">
        <v>17.286999999999999</v>
      </c>
      <c r="D15" s="54">
        <v>0.55000000000000004</v>
      </c>
      <c r="E15" s="84">
        <v>31.4309090909091</v>
      </c>
      <c r="F15" s="51">
        <v>313.5</v>
      </c>
      <c r="G15" s="51">
        <v>98535.9</v>
      </c>
      <c r="O15" s="44"/>
      <c r="P15" s="217"/>
      <c r="Q15" s="96"/>
      <c r="R15" s="218"/>
      <c r="S15" s="88"/>
      <c r="U15" s="88"/>
      <c r="W15" s="89"/>
    </row>
    <row r="16" spans="1:23" ht="11.25" customHeight="1" x14ac:dyDescent="0.2">
      <c r="A16" s="298"/>
      <c r="B16" s="70" t="s">
        <v>431</v>
      </c>
      <c r="C16" s="84">
        <v>14.026</v>
      </c>
      <c r="D16" s="54">
        <v>0.44</v>
      </c>
      <c r="E16" s="84">
        <v>31.8772727272727</v>
      </c>
      <c r="F16" s="51">
        <v>186.8</v>
      </c>
      <c r="G16" s="51">
        <v>59546.745454545497</v>
      </c>
      <c r="O16" s="44"/>
      <c r="P16" s="217"/>
      <c r="Q16" s="96"/>
      <c r="R16" s="218"/>
      <c r="S16" s="88"/>
      <c r="U16" s="88"/>
      <c r="W16" s="89"/>
    </row>
    <row r="17" spans="1:23" ht="11.25" customHeight="1" x14ac:dyDescent="0.2">
      <c r="A17" s="298"/>
      <c r="B17" s="70" t="s">
        <v>432</v>
      </c>
      <c r="C17" s="84">
        <v>0.70899999999999996</v>
      </c>
      <c r="D17" s="54">
        <v>0.4</v>
      </c>
      <c r="E17" s="84">
        <v>1.7725</v>
      </c>
      <c r="F17" s="51">
        <v>23.08</v>
      </c>
      <c r="G17" s="51">
        <v>409.09300000000002</v>
      </c>
      <c r="O17" s="44"/>
      <c r="P17" s="217"/>
      <c r="Q17" s="219"/>
      <c r="R17" s="218"/>
      <c r="S17" s="88"/>
      <c r="U17" s="88"/>
      <c r="W17" s="89"/>
    </row>
    <row r="18" spans="1:23" ht="11.25" customHeight="1" x14ac:dyDescent="0.2">
      <c r="A18" s="298"/>
      <c r="B18" s="102" t="s">
        <v>433</v>
      </c>
      <c r="C18" s="216">
        <f>SUM(C15:C17)</f>
        <v>32.021999999999998</v>
      </c>
      <c r="D18" s="57"/>
      <c r="E18" s="216">
        <f>SUM(E15:E17)</f>
        <v>65.080681818181802</v>
      </c>
      <c r="F18" s="57"/>
      <c r="G18" s="57">
        <f>SUM(G15:G17)</f>
        <v>158491.7384545455</v>
      </c>
      <c r="O18" s="43"/>
      <c r="P18" s="90"/>
      <c r="Q18" s="85"/>
      <c r="R18" s="91"/>
      <c r="S18" s="88"/>
      <c r="U18" s="88"/>
      <c r="W18" s="89"/>
    </row>
    <row r="19" spans="1:23" ht="11.25" customHeight="1" x14ac:dyDescent="0.2">
      <c r="A19" s="298" t="s">
        <v>114</v>
      </c>
      <c r="B19" s="70" t="s">
        <v>434</v>
      </c>
      <c r="C19" s="84">
        <v>606.42600000000004</v>
      </c>
      <c r="D19" s="54">
        <v>0.8</v>
      </c>
      <c r="E19" s="84">
        <v>758.03250000000003</v>
      </c>
      <c r="F19" s="51">
        <v>365.67</v>
      </c>
      <c r="G19" s="51">
        <v>2771897.4427499999</v>
      </c>
      <c r="O19" s="44"/>
      <c r="P19" s="217"/>
      <c r="Q19" s="87"/>
      <c r="R19" s="87"/>
      <c r="S19" s="88"/>
      <c r="U19" s="88"/>
      <c r="W19" s="89"/>
    </row>
    <row r="20" spans="1:23" ht="11.25" customHeight="1" x14ac:dyDescent="0.2">
      <c r="A20" s="298"/>
      <c r="B20" s="70" t="s">
        <v>435</v>
      </c>
      <c r="C20" s="84">
        <v>2401.9839999999999</v>
      </c>
      <c r="D20" s="54">
        <v>0.8</v>
      </c>
      <c r="E20" s="84">
        <v>3002.48</v>
      </c>
      <c r="F20" s="51">
        <v>141.83000000000001</v>
      </c>
      <c r="G20" s="51">
        <v>4258417.3839999996</v>
      </c>
      <c r="O20" s="44"/>
      <c r="P20" s="217"/>
      <c r="Q20" s="96"/>
      <c r="R20" s="218"/>
      <c r="S20" s="88"/>
      <c r="U20" s="88"/>
      <c r="W20" s="89"/>
    </row>
    <row r="21" spans="1:23" ht="11.25" customHeight="1" x14ac:dyDescent="0.2">
      <c r="A21" s="298"/>
      <c r="B21" s="70" t="s">
        <v>436</v>
      </c>
      <c r="C21" s="84">
        <v>186.85499999999999</v>
      </c>
      <c r="D21" s="54">
        <v>0.8</v>
      </c>
      <c r="E21" s="84">
        <v>233.56874999999999</v>
      </c>
      <c r="F21" s="51">
        <v>45.26</v>
      </c>
      <c r="G21" s="51">
        <v>105713.21625</v>
      </c>
      <c r="O21" s="44"/>
      <c r="P21" s="217"/>
      <c r="Q21" s="87"/>
      <c r="R21" s="218"/>
      <c r="S21" s="88"/>
      <c r="U21" s="88"/>
      <c r="W21" s="89"/>
    </row>
    <row r="22" spans="1:23" ht="11.25" customHeight="1" x14ac:dyDescent="0.2">
      <c r="A22" s="298"/>
      <c r="B22" s="102" t="s">
        <v>437</v>
      </c>
      <c r="C22" s="216">
        <f>SUM(C19:C21)</f>
        <v>3195.2649999999999</v>
      </c>
      <c r="D22" s="57"/>
      <c r="E22" s="216">
        <f>SUM(E19:E21)</f>
        <v>3994.0812499999997</v>
      </c>
      <c r="F22" s="57"/>
      <c r="G22" s="57">
        <f>SUM(G19:G21)</f>
        <v>7136028.0429999987</v>
      </c>
      <c r="O22" s="43"/>
      <c r="P22" s="92"/>
      <c r="Q22" s="85"/>
      <c r="R22" s="91"/>
      <c r="S22" s="88"/>
      <c r="U22" s="88"/>
      <c r="W22" s="89"/>
    </row>
    <row r="23" spans="1:23" ht="11.25" customHeight="1" x14ac:dyDescent="0.2">
      <c r="A23" s="298" t="s">
        <v>115</v>
      </c>
      <c r="B23" s="70" t="s">
        <v>438</v>
      </c>
      <c r="C23" s="84">
        <v>0.441</v>
      </c>
      <c r="D23" s="54">
        <v>0.47</v>
      </c>
      <c r="E23" s="84">
        <v>0.93829787234042605</v>
      </c>
      <c r="F23" s="51">
        <v>161.91</v>
      </c>
      <c r="G23" s="51">
        <v>1519.1980851063799</v>
      </c>
      <c r="O23" s="44"/>
      <c r="P23" s="87"/>
      <c r="Q23" s="87"/>
      <c r="R23" s="87"/>
      <c r="S23" s="88"/>
      <c r="U23" s="88"/>
      <c r="W23" s="89"/>
    </row>
    <row r="24" spans="1:23" ht="11.25" customHeight="1" x14ac:dyDescent="0.2">
      <c r="A24" s="298"/>
      <c r="B24" s="70" t="s">
        <v>439</v>
      </c>
      <c r="C24" s="84">
        <v>0</v>
      </c>
      <c r="D24" s="54">
        <v>0.47</v>
      </c>
      <c r="E24" s="84">
        <v>0</v>
      </c>
      <c r="F24" s="51"/>
      <c r="G24" s="51">
        <v>0</v>
      </c>
      <c r="O24" s="44"/>
      <c r="P24" s="87"/>
      <c r="Q24" s="87"/>
      <c r="R24" s="87"/>
      <c r="S24" s="88"/>
      <c r="U24" s="88"/>
      <c r="W24" s="89"/>
    </row>
    <row r="25" spans="1:23" ht="11.25" customHeight="1" x14ac:dyDescent="0.2">
      <c r="A25" s="298"/>
      <c r="B25" s="102" t="s">
        <v>440</v>
      </c>
      <c r="C25" s="216">
        <f>SUM(C23:C24)</f>
        <v>0.441</v>
      </c>
      <c r="D25" s="57"/>
      <c r="E25" s="216">
        <f>SUM(E23:E24)</f>
        <v>0.93829787234042605</v>
      </c>
      <c r="F25" s="57"/>
      <c r="G25" s="57">
        <f>SUM(G23:G24)</f>
        <v>1519.1980851063799</v>
      </c>
      <c r="O25" s="43"/>
      <c r="P25" s="87"/>
      <c r="Q25" s="85"/>
      <c r="R25" s="87"/>
      <c r="S25" s="88"/>
      <c r="U25" s="88"/>
      <c r="W25" s="89"/>
    </row>
    <row r="26" spans="1:23" ht="11.25" customHeight="1" x14ac:dyDescent="0.2">
      <c r="A26" s="298" t="s">
        <v>441</v>
      </c>
      <c r="B26" s="70" t="s">
        <v>442</v>
      </c>
      <c r="C26" s="84">
        <v>245.501</v>
      </c>
      <c r="D26" s="54">
        <v>0.7</v>
      </c>
      <c r="E26" s="84">
        <v>350.715714285714</v>
      </c>
      <c r="F26" s="51">
        <v>119.82</v>
      </c>
      <c r="G26" s="51">
        <v>420227.56885714299</v>
      </c>
      <c r="O26" s="44"/>
      <c r="P26" s="87"/>
      <c r="Q26" s="87"/>
      <c r="R26" s="87"/>
      <c r="S26" s="88"/>
      <c r="U26" s="88"/>
      <c r="W26" s="89"/>
    </row>
    <row r="27" spans="1:23" ht="11.25" customHeight="1" x14ac:dyDescent="0.2">
      <c r="A27" s="298"/>
      <c r="B27" s="70" t="s">
        <v>443</v>
      </c>
      <c r="C27" s="84"/>
      <c r="D27" s="54">
        <v>0.7</v>
      </c>
      <c r="E27" s="84">
        <v>0</v>
      </c>
      <c r="F27" s="51"/>
      <c r="G27" s="51">
        <v>0</v>
      </c>
      <c r="O27" s="44"/>
      <c r="P27" s="87"/>
      <c r="Q27" s="87"/>
      <c r="R27" s="87"/>
      <c r="S27" s="88"/>
      <c r="U27" s="88"/>
      <c r="W27" s="89"/>
    </row>
    <row r="28" spans="1:23" ht="11.25" customHeight="1" x14ac:dyDescent="0.2">
      <c r="A28" s="298"/>
      <c r="B28" s="70" t="s">
        <v>444</v>
      </c>
      <c r="C28" s="84">
        <v>0.27200000000000002</v>
      </c>
      <c r="D28" s="54">
        <v>0.7</v>
      </c>
      <c r="E28" s="84">
        <v>0.38857142857142901</v>
      </c>
      <c r="F28" s="51">
        <v>114.33</v>
      </c>
      <c r="G28" s="51">
        <v>444.25371428571401</v>
      </c>
      <c r="O28" s="44"/>
      <c r="P28" s="87"/>
      <c r="Q28" s="87"/>
      <c r="R28" s="87"/>
      <c r="S28" s="88"/>
      <c r="U28" s="88"/>
      <c r="W28" s="89"/>
    </row>
    <row r="29" spans="1:23" ht="11.25" customHeight="1" x14ac:dyDescent="0.2">
      <c r="A29" s="298"/>
      <c r="B29" s="70" t="s">
        <v>445</v>
      </c>
      <c r="C29" s="84">
        <v>0.32800000000000001</v>
      </c>
      <c r="D29" s="54">
        <v>0.7</v>
      </c>
      <c r="E29" s="84">
        <v>0.46857142857142903</v>
      </c>
      <c r="F29" s="51">
        <v>323.41000000000003</v>
      </c>
      <c r="G29" s="51">
        <v>1515.40685714286</v>
      </c>
      <c r="O29" s="44"/>
      <c r="P29" s="87"/>
      <c r="Q29" s="87"/>
      <c r="R29" s="87"/>
      <c r="S29" s="88"/>
      <c r="U29" s="88"/>
      <c r="W29" s="89"/>
    </row>
    <row r="30" spans="1:23" ht="11.25" customHeight="1" x14ac:dyDescent="0.2">
      <c r="A30" s="298"/>
      <c r="B30" s="70" t="s">
        <v>446</v>
      </c>
      <c r="C30" s="70">
        <v>0.36899999999999999</v>
      </c>
      <c r="D30" s="54">
        <v>0.7</v>
      </c>
      <c r="E30" s="220">
        <v>0.52714285714285702</v>
      </c>
      <c r="F30" s="70">
        <v>119.82</v>
      </c>
      <c r="G30" s="70">
        <v>631.62257142857095</v>
      </c>
      <c r="O30" s="44"/>
      <c r="P30" s="87"/>
      <c r="Q30" s="87"/>
      <c r="R30" s="87"/>
      <c r="S30" s="88"/>
      <c r="U30" s="88"/>
      <c r="W30" s="89"/>
    </row>
    <row r="31" spans="1:23" ht="11.25" customHeight="1" x14ac:dyDescent="0.2">
      <c r="A31" s="298"/>
      <c r="B31" s="70" t="s">
        <v>447</v>
      </c>
      <c r="C31" s="84"/>
      <c r="D31" s="54">
        <v>0.6</v>
      </c>
      <c r="E31" s="84"/>
      <c r="F31" s="51"/>
      <c r="G31" s="51"/>
      <c r="O31" s="44"/>
      <c r="P31" s="87"/>
      <c r="Q31" s="87"/>
      <c r="R31" s="87"/>
      <c r="S31" s="88"/>
      <c r="U31" s="88"/>
      <c r="W31" s="89"/>
    </row>
    <row r="32" spans="1:23" ht="11.25" customHeight="1" x14ac:dyDescent="0.2">
      <c r="A32" s="298"/>
      <c r="B32" s="102" t="s">
        <v>448</v>
      </c>
      <c r="C32" s="216">
        <f>SUM(C26:C31)</f>
        <v>246.47</v>
      </c>
      <c r="D32" s="57"/>
      <c r="E32" s="216">
        <f>SUM(E26:E31)</f>
        <v>352.09999999999968</v>
      </c>
      <c r="F32" s="57"/>
      <c r="G32" s="57">
        <f>SUM(G26:G31)</f>
        <v>422818.85200000019</v>
      </c>
      <c r="O32" s="43"/>
      <c r="P32" s="87"/>
      <c r="Q32" s="85"/>
      <c r="R32" s="87"/>
      <c r="S32" s="88"/>
      <c r="U32" s="88"/>
      <c r="W32" s="89"/>
    </row>
    <row r="33" spans="1:23" ht="11.25" customHeight="1" x14ac:dyDescent="0.2">
      <c r="A33" s="125" t="s">
        <v>117</v>
      </c>
      <c r="B33" s="102" t="s">
        <v>449</v>
      </c>
      <c r="C33" s="216">
        <v>2.1429999999999998</v>
      </c>
      <c r="D33" s="58">
        <v>0.5</v>
      </c>
      <c r="E33" s="216">
        <v>4.2859999999999996</v>
      </c>
      <c r="F33" s="57">
        <v>182.68</v>
      </c>
      <c r="G33" s="57">
        <v>7829.6647999999996</v>
      </c>
      <c r="O33" s="44"/>
      <c r="P33" s="87"/>
      <c r="Q33" s="87"/>
      <c r="R33" s="87"/>
      <c r="S33" s="88"/>
      <c r="U33" s="88"/>
      <c r="W33" s="89"/>
    </row>
    <row r="34" spans="1:23" ht="11.25" customHeight="1" x14ac:dyDescent="0.2">
      <c r="A34" s="288" t="s">
        <v>118</v>
      </c>
      <c r="B34" s="288"/>
      <c r="C34" s="216">
        <f>C8+C14+C18+C22+C25+C32+C33</f>
        <v>6961.9359999999997</v>
      </c>
      <c r="D34" s="216"/>
      <c r="E34" s="216">
        <f>E8+E14+E18+E22+E25+E32+E33</f>
        <v>11069.324186400478</v>
      </c>
      <c r="F34" s="216"/>
      <c r="G34" s="57">
        <f>G8+G14+G18+G22+G25+G32+G33</f>
        <v>23690137.516928397</v>
      </c>
      <c r="O34" s="44"/>
      <c r="P34" s="86"/>
      <c r="Q34" s="96"/>
      <c r="R34" s="91"/>
      <c r="S34" s="88"/>
      <c r="U34" s="88"/>
      <c r="W34" s="89"/>
    </row>
    <row r="35" spans="1:23" s="14" customFormat="1" ht="12.75" customHeight="1" x14ac:dyDescent="0.2">
      <c r="A35" s="299" t="s">
        <v>119</v>
      </c>
      <c r="B35" s="299"/>
      <c r="C35" s="299"/>
      <c r="D35" s="299"/>
      <c r="E35" s="299"/>
      <c r="F35" s="299"/>
      <c r="G35" s="299"/>
      <c r="U35" s="13"/>
    </row>
    <row r="36" spans="1:23" x14ac:dyDescent="0.2">
      <c r="A36" s="300"/>
      <c r="B36" s="300"/>
      <c r="C36" s="300"/>
      <c r="D36" s="300"/>
      <c r="E36" s="49" t="s">
        <v>450</v>
      </c>
      <c r="F36" s="49" t="s">
        <v>451</v>
      </c>
      <c r="G36" s="49" t="s">
        <v>99</v>
      </c>
    </row>
    <row r="37" spans="1:23" ht="11.25" customHeight="1" x14ac:dyDescent="0.2">
      <c r="A37" s="298" t="s">
        <v>111</v>
      </c>
      <c r="B37" s="284" t="s">
        <v>452</v>
      </c>
      <c r="C37" s="284"/>
      <c r="D37" s="284"/>
      <c r="E37" s="51">
        <v>173</v>
      </c>
      <c r="F37" s="51">
        <v>479.29</v>
      </c>
      <c r="G37" s="51">
        <v>82917.17</v>
      </c>
    </row>
    <row r="38" spans="1:23" ht="11.25" customHeight="1" x14ac:dyDescent="0.2">
      <c r="A38" s="298"/>
      <c r="B38" s="284" t="s">
        <v>453</v>
      </c>
      <c r="C38" s="284"/>
      <c r="D38" s="284"/>
      <c r="E38" s="51">
        <v>11</v>
      </c>
      <c r="F38" s="51">
        <v>579.36</v>
      </c>
      <c r="G38" s="51">
        <v>6372.96</v>
      </c>
    </row>
    <row r="39" spans="1:23" ht="11.25" customHeight="1" x14ac:dyDescent="0.2">
      <c r="A39" s="298"/>
      <c r="B39" s="284" t="s">
        <v>454</v>
      </c>
      <c r="C39" s="284"/>
      <c r="D39" s="284"/>
      <c r="E39" s="51">
        <v>35</v>
      </c>
      <c r="F39" s="51">
        <v>479.29</v>
      </c>
      <c r="G39" s="51">
        <v>16775.150000000001</v>
      </c>
    </row>
    <row r="40" spans="1:23" ht="11.25" customHeight="1" x14ac:dyDescent="0.2">
      <c r="A40" s="298"/>
      <c r="B40" s="284" t="s">
        <v>455</v>
      </c>
      <c r="C40" s="284"/>
      <c r="D40" s="284"/>
      <c r="E40" s="51">
        <v>3</v>
      </c>
      <c r="F40" s="51">
        <v>579.36</v>
      </c>
      <c r="G40" s="51">
        <v>1738.08</v>
      </c>
    </row>
    <row r="41" spans="1:23" ht="11.25" customHeight="1" x14ac:dyDescent="0.2">
      <c r="A41" s="298"/>
      <c r="B41" s="284" t="s">
        <v>456</v>
      </c>
      <c r="C41" s="284"/>
      <c r="D41" s="284"/>
      <c r="E41" s="51">
        <v>78</v>
      </c>
      <c r="F41" s="51">
        <v>1422.52</v>
      </c>
      <c r="G41" s="51">
        <v>110956.56</v>
      </c>
    </row>
    <row r="42" spans="1:23" ht="11.25" customHeight="1" x14ac:dyDescent="0.2">
      <c r="A42" s="298"/>
      <c r="B42" s="284" t="s">
        <v>457</v>
      </c>
      <c r="C42" s="284"/>
      <c r="D42" s="284"/>
      <c r="E42" s="51">
        <v>10</v>
      </c>
      <c r="F42" s="51">
        <v>1145.18</v>
      </c>
      <c r="G42" s="51">
        <v>11451.8</v>
      </c>
    </row>
    <row r="43" spans="1:23" ht="11.25" customHeight="1" x14ac:dyDescent="0.2">
      <c r="A43" s="298"/>
      <c r="B43" s="284" t="s">
        <v>458</v>
      </c>
      <c r="C43" s="284"/>
      <c r="D43" s="284"/>
      <c r="E43" s="51">
        <v>109</v>
      </c>
      <c r="F43" s="51">
        <v>1367.04</v>
      </c>
      <c r="G43" s="51">
        <v>149007.35999999999</v>
      </c>
    </row>
    <row r="44" spans="1:23" ht="11.25" customHeight="1" x14ac:dyDescent="0.2">
      <c r="A44" s="298"/>
      <c r="B44" s="284" t="s">
        <v>459</v>
      </c>
      <c r="C44" s="284"/>
      <c r="D44" s="284"/>
      <c r="E44" s="51">
        <v>646</v>
      </c>
      <c r="F44" s="51">
        <v>529.13</v>
      </c>
      <c r="G44" s="51">
        <v>341817.98</v>
      </c>
    </row>
    <row r="45" spans="1:23" ht="11.25" customHeight="1" x14ac:dyDescent="0.2">
      <c r="A45" s="298" t="s">
        <v>112</v>
      </c>
      <c r="B45" s="284" t="s">
        <v>460</v>
      </c>
      <c r="C45" s="284"/>
      <c r="D45" s="284"/>
      <c r="E45" s="53">
        <v>15185</v>
      </c>
      <c r="F45" s="53">
        <v>26.11</v>
      </c>
      <c r="G45" s="53">
        <v>396480.35</v>
      </c>
    </row>
    <row r="46" spans="1:23" ht="11.25" customHeight="1" x14ac:dyDescent="0.2">
      <c r="A46" s="298"/>
      <c r="B46" s="284" t="s">
        <v>461</v>
      </c>
      <c r="C46" s="284"/>
      <c r="D46" s="284"/>
      <c r="E46" s="53">
        <v>196</v>
      </c>
      <c r="F46" s="53">
        <v>59.08</v>
      </c>
      <c r="G46" s="53">
        <v>11579.68</v>
      </c>
    </row>
    <row r="47" spans="1:23" ht="11.25" customHeight="1" x14ac:dyDescent="0.2">
      <c r="A47" s="298"/>
      <c r="B47" s="284" t="s">
        <v>462</v>
      </c>
      <c r="C47" s="284"/>
      <c r="D47" s="284"/>
      <c r="E47" s="53">
        <v>250</v>
      </c>
      <c r="F47" s="53">
        <v>15</v>
      </c>
      <c r="G47" s="53">
        <v>3750</v>
      </c>
    </row>
    <row r="48" spans="1:23" ht="11.25" customHeight="1" x14ac:dyDescent="0.2">
      <c r="A48" s="298" t="s">
        <v>114</v>
      </c>
      <c r="B48" s="284" t="s">
        <v>463</v>
      </c>
      <c r="C48" s="284"/>
      <c r="D48" s="284"/>
      <c r="E48" s="53">
        <v>42607</v>
      </c>
      <c r="F48" s="53">
        <v>41.14</v>
      </c>
      <c r="G48" s="53">
        <v>1752851.98</v>
      </c>
    </row>
    <row r="49" spans="1:7" ht="11.25" customHeight="1" x14ac:dyDescent="0.2">
      <c r="A49" s="298"/>
      <c r="B49" s="284" t="s">
        <v>464</v>
      </c>
      <c r="C49" s="284"/>
      <c r="D49" s="284"/>
      <c r="E49" s="53">
        <v>912</v>
      </c>
      <c r="F49" s="53">
        <v>41.14</v>
      </c>
      <c r="G49" s="53">
        <v>37519.68</v>
      </c>
    </row>
    <row r="50" spans="1:7" ht="11.25" customHeight="1" x14ac:dyDescent="0.2">
      <c r="A50" s="298"/>
      <c r="B50" s="284" t="s">
        <v>465</v>
      </c>
      <c r="C50" s="284"/>
      <c r="D50" s="284"/>
      <c r="E50" s="53">
        <v>1192</v>
      </c>
      <c r="F50" s="53">
        <v>97.25</v>
      </c>
      <c r="G50" s="53">
        <v>115922</v>
      </c>
    </row>
    <row r="51" spans="1:7" ht="11.25" customHeight="1" x14ac:dyDescent="0.2">
      <c r="A51" s="298" t="s">
        <v>116</v>
      </c>
      <c r="B51" s="284" t="s">
        <v>466</v>
      </c>
      <c r="C51" s="284"/>
      <c r="D51" s="284"/>
      <c r="E51" s="53"/>
      <c r="F51" s="53"/>
      <c r="G51" s="53"/>
    </row>
    <row r="52" spans="1:7" ht="11.25" customHeight="1" x14ac:dyDescent="0.2">
      <c r="A52" s="298" t="s">
        <v>116</v>
      </c>
      <c r="B52" s="284" t="s">
        <v>467</v>
      </c>
      <c r="C52" s="284"/>
      <c r="D52" s="284"/>
      <c r="E52" s="53"/>
      <c r="F52" s="221"/>
      <c r="G52" s="53"/>
    </row>
    <row r="53" spans="1:7" ht="11.25" customHeight="1" x14ac:dyDescent="0.2">
      <c r="A53" s="288" t="s">
        <v>122</v>
      </c>
      <c r="B53" s="288"/>
      <c r="C53" s="288"/>
      <c r="D53" s="288"/>
      <c r="E53" s="57">
        <f>SUM(E37:E52)</f>
        <v>61407</v>
      </c>
      <c r="F53" s="57"/>
      <c r="G53" s="57">
        <f>SUM(G37:G52)</f>
        <v>3039140.75</v>
      </c>
    </row>
    <row r="54" spans="1:7" x14ac:dyDescent="0.2">
      <c r="A54" s="299" t="s">
        <v>123</v>
      </c>
      <c r="B54" s="299"/>
      <c r="C54" s="299"/>
      <c r="D54" s="299"/>
      <c r="E54" s="299"/>
      <c r="F54" s="299"/>
      <c r="G54" s="299"/>
    </row>
    <row r="55" spans="1:7" x14ac:dyDescent="0.2">
      <c r="A55" s="284"/>
      <c r="B55" s="284"/>
      <c r="C55" s="284"/>
      <c r="D55" s="284"/>
      <c r="E55" s="49" t="s">
        <v>124</v>
      </c>
      <c r="F55" s="49" t="s">
        <v>468</v>
      </c>
      <c r="G55" s="49" t="s">
        <v>99</v>
      </c>
    </row>
    <row r="56" spans="1:7" x14ac:dyDescent="0.2">
      <c r="A56" s="298" t="s">
        <v>125</v>
      </c>
      <c r="B56" s="284" t="s">
        <v>469</v>
      </c>
      <c r="C56" s="284"/>
      <c r="D56" s="284"/>
      <c r="E56" s="51">
        <v>66582929.825242698</v>
      </c>
      <c r="F56" s="222">
        <v>36.270000000000003</v>
      </c>
      <c r="G56" s="51">
        <v>24149628.6476155</v>
      </c>
    </row>
    <row r="57" spans="1:7" ht="11.25" customHeight="1" x14ac:dyDescent="0.2">
      <c r="A57" s="298"/>
      <c r="B57" s="284" t="s">
        <v>470</v>
      </c>
      <c r="C57" s="284"/>
      <c r="D57" s="284"/>
      <c r="E57" s="51">
        <v>101352</v>
      </c>
      <c r="F57" s="222">
        <v>92.2</v>
      </c>
      <c r="G57" s="51">
        <v>93446.543999999994</v>
      </c>
    </row>
    <row r="58" spans="1:7" ht="11.25" customHeight="1" x14ac:dyDescent="0.2">
      <c r="A58" s="298"/>
      <c r="B58" s="284" t="s">
        <v>471</v>
      </c>
      <c r="C58" s="284"/>
      <c r="D58" s="284"/>
      <c r="E58" s="51">
        <v>398893</v>
      </c>
      <c r="F58" s="222">
        <v>91.3</v>
      </c>
      <c r="G58" s="51">
        <v>364189.30900000001</v>
      </c>
    </row>
    <row r="59" spans="1:7" s="14" customFormat="1" ht="11.25" customHeight="1" x14ac:dyDescent="0.2">
      <c r="A59" s="298"/>
      <c r="B59" s="288" t="s">
        <v>129</v>
      </c>
      <c r="C59" s="288"/>
      <c r="D59" s="288"/>
      <c r="E59" s="57">
        <f>SUM(E56:E58)</f>
        <v>67083174.825242698</v>
      </c>
      <c r="F59" s="57"/>
      <c r="G59" s="57">
        <f>SUM(G56:G58)</f>
        <v>24607264.5006155</v>
      </c>
    </row>
    <row r="60" spans="1:7" ht="30" customHeight="1" x14ac:dyDescent="0.2">
      <c r="A60" s="284"/>
      <c r="B60" s="284"/>
      <c r="C60" s="284"/>
      <c r="D60" s="284"/>
      <c r="E60" s="49" t="s">
        <v>130</v>
      </c>
      <c r="F60" s="49" t="s">
        <v>472</v>
      </c>
      <c r="G60" s="49" t="s">
        <v>99</v>
      </c>
    </row>
    <row r="61" spans="1:7" ht="11.25" customHeight="1" x14ac:dyDescent="0.2">
      <c r="A61" s="125" t="s">
        <v>131</v>
      </c>
      <c r="B61" s="284" t="s">
        <v>473</v>
      </c>
      <c r="C61" s="284"/>
      <c r="D61" s="284"/>
      <c r="E61" s="51">
        <v>4777.9539999999997</v>
      </c>
      <c r="F61" s="222">
        <v>92.09</v>
      </c>
      <c r="G61" s="51">
        <v>4400017.8386000004</v>
      </c>
    </row>
    <row r="62" spans="1:7" ht="11.25" customHeight="1" x14ac:dyDescent="0.2">
      <c r="A62" s="125"/>
      <c r="B62" s="284" t="s">
        <v>474</v>
      </c>
      <c r="C62" s="284"/>
      <c r="D62" s="284"/>
      <c r="E62" s="51">
        <v>2306.625</v>
      </c>
      <c r="F62" s="222">
        <v>95.087809523809597</v>
      </c>
      <c r="G62" s="51">
        <v>2193319.1864285702</v>
      </c>
    </row>
    <row r="63" spans="1:7" ht="11.25" customHeight="1" x14ac:dyDescent="0.2">
      <c r="A63" s="125"/>
      <c r="B63" s="284" t="s">
        <v>475</v>
      </c>
      <c r="C63" s="284"/>
      <c r="D63" s="284"/>
      <c r="E63" s="51">
        <v>265.74599999999998</v>
      </c>
      <c r="F63" s="222">
        <v>100.09</v>
      </c>
      <c r="G63" s="51">
        <v>265985.17139999999</v>
      </c>
    </row>
    <row r="64" spans="1:7" ht="11.25" customHeight="1" x14ac:dyDescent="0.2">
      <c r="A64" s="125"/>
      <c r="B64" s="284" t="s">
        <v>476</v>
      </c>
      <c r="C64" s="284"/>
      <c r="D64" s="284"/>
      <c r="E64" s="51">
        <v>43.225000000000001</v>
      </c>
      <c r="F64" s="222">
        <v>276.26</v>
      </c>
      <c r="G64" s="51">
        <v>119413.38499999999</v>
      </c>
    </row>
    <row r="65" spans="1:18" ht="11.25" customHeight="1" x14ac:dyDescent="0.2">
      <c r="A65" s="125"/>
      <c r="B65" s="288" t="s">
        <v>132</v>
      </c>
      <c r="C65" s="288"/>
      <c r="D65" s="288"/>
      <c r="E65" s="57">
        <f>SUM(E61:E64)</f>
        <v>7393.55</v>
      </c>
      <c r="F65" s="57"/>
      <c r="G65" s="57">
        <f>SUM(G61:G64)</f>
        <v>6978735.5814285707</v>
      </c>
    </row>
    <row r="66" spans="1:18" ht="11.25" customHeight="1" x14ac:dyDescent="0.2">
      <c r="A66" s="284"/>
      <c r="B66" s="284"/>
      <c r="C66" s="284"/>
      <c r="D66" s="284"/>
      <c r="E66" s="49" t="s">
        <v>133</v>
      </c>
      <c r="F66" s="49" t="s">
        <v>477</v>
      </c>
      <c r="G66" s="49" t="s">
        <v>99</v>
      </c>
    </row>
    <row r="67" spans="1:18" ht="11.25" customHeight="1" x14ac:dyDescent="0.2">
      <c r="A67" s="297" t="s">
        <v>134</v>
      </c>
      <c r="B67" s="284" t="s">
        <v>478</v>
      </c>
      <c r="C67" s="284"/>
      <c r="D67" s="284"/>
      <c r="E67" s="51">
        <v>141141</v>
      </c>
      <c r="F67" s="223">
        <v>1223.28</v>
      </c>
      <c r="G67" s="51">
        <v>1726549.6248000001</v>
      </c>
    </row>
    <row r="68" spans="1:18" s="14" customFormat="1" ht="11.25" customHeight="1" x14ac:dyDescent="0.2">
      <c r="A68" s="297"/>
      <c r="B68" s="284" t="s">
        <v>479</v>
      </c>
      <c r="C68" s="284"/>
      <c r="D68" s="284"/>
      <c r="E68" s="51">
        <v>3679</v>
      </c>
      <c r="F68" s="223">
        <v>880.33</v>
      </c>
      <c r="G68" s="51">
        <v>32387.340700000001</v>
      </c>
    </row>
    <row r="69" spans="1:18" ht="11.25" customHeight="1" x14ac:dyDescent="0.2">
      <c r="A69" s="297"/>
      <c r="B69" s="288" t="s">
        <v>137</v>
      </c>
      <c r="C69" s="288"/>
      <c r="D69" s="288"/>
      <c r="E69" s="57">
        <f>SUM(E67:E68)</f>
        <v>144820</v>
      </c>
      <c r="F69" s="57"/>
      <c r="G69" s="57">
        <f>SUM(G67:G68)</f>
        <v>1758936.9655000002</v>
      </c>
    </row>
    <row r="70" spans="1:18" ht="11.25" customHeight="1" x14ac:dyDescent="0.2">
      <c r="A70" s="288" t="s">
        <v>138</v>
      </c>
      <c r="B70" s="288"/>
      <c r="C70" s="288"/>
      <c r="D70" s="288"/>
      <c r="E70" s="59"/>
      <c r="F70" s="57"/>
      <c r="G70" s="57">
        <f>G59+G65+G69</f>
        <v>33344937.047544073</v>
      </c>
    </row>
    <row r="71" spans="1:18" x14ac:dyDescent="0.2">
      <c r="A71" s="288" t="s">
        <v>56</v>
      </c>
      <c r="B71" s="288"/>
      <c r="C71" s="288"/>
      <c r="D71" s="288"/>
      <c r="E71" s="57"/>
      <c r="F71" s="57"/>
      <c r="G71" s="57">
        <f>G70+G53+G34</f>
        <v>60074215.314472474</v>
      </c>
      <c r="R71" s="42"/>
    </row>
    <row r="72" spans="1:18" x14ac:dyDescent="0.2">
      <c r="A72" s="258" t="s">
        <v>65</v>
      </c>
      <c r="B72" s="258"/>
      <c r="C72" s="258"/>
      <c r="D72" s="258"/>
      <c r="E72" s="258"/>
      <c r="F72" s="258"/>
      <c r="G72" s="258"/>
    </row>
    <row r="131" ht="22.5" customHeight="1" x14ac:dyDescent="0.2"/>
  </sheetData>
  <mergeCells count="54">
    <mergeCell ref="A1:G1"/>
    <mergeCell ref="A2:G2"/>
    <mergeCell ref="A3:B3"/>
    <mergeCell ref="A4:A8"/>
    <mergeCell ref="A9:A14"/>
    <mergeCell ref="A15:A18"/>
    <mergeCell ref="A19:A22"/>
    <mergeCell ref="A23:A25"/>
    <mergeCell ref="A26:A32"/>
    <mergeCell ref="A34:B34"/>
    <mergeCell ref="A35:G35"/>
    <mergeCell ref="A36:D36"/>
    <mergeCell ref="A37:A44"/>
    <mergeCell ref="B37:D37"/>
    <mergeCell ref="B38:D38"/>
    <mergeCell ref="B39:D39"/>
    <mergeCell ref="B40:D40"/>
    <mergeCell ref="B41:D41"/>
    <mergeCell ref="B42:D42"/>
    <mergeCell ref="B43:D43"/>
    <mergeCell ref="B44:D44"/>
    <mergeCell ref="A45:A47"/>
    <mergeCell ref="B45:D45"/>
    <mergeCell ref="B46:D46"/>
    <mergeCell ref="B47:D47"/>
    <mergeCell ref="A48:A50"/>
    <mergeCell ref="B48:D48"/>
    <mergeCell ref="B49:D49"/>
    <mergeCell ref="B50:D50"/>
    <mergeCell ref="A51:A52"/>
    <mergeCell ref="B51:D51"/>
    <mergeCell ref="B52:D52"/>
    <mergeCell ref="A53:D53"/>
    <mergeCell ref="A54:G54"/>
    <mergeCell ref="A55:D55"/>
    <mergeCell ref="A56:A59"/>
    <mergeCell ref="B56:D56"/>
    <mergeCell ref="B57:D57"/>
    <mergeCell ref="B58:D58"/>
    <mergeCell ref="B59:D59"/>
    <mergeCell ref="A60:D60"/>
    <mergeCell ref="B61:D61"/>
    <mergeCell ref="B62:D62"/>
    <mergeCell ref="B63:D63"/>
    <mergeCell ref="B64:D64"/>
    <mergeCell ref="A70:D70"/>
    <mergeCell ref="A71:D71"/>
    <mergeCell ref="A72:G72"/>
    <mergeCell ref="B65:D65"/>
    <mergeCell ref="A66:D66"/>
    <mergeCell ref="A67:A69"/>
    <mergeCell ref="B67:D67"/>
    <mergeCell ref="B68:D68"/>
    <mergeCell ref="B69:D69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AMJ68"/>
  <sheetViews>
    <sheetView topLeftCell="A52" zoomScaleNormal="100" workbookViewId="0">
      <selection sqref="A1:G1"/>
    </sheetView>
  </sheetViews>
  <sheetFormatPr baseColWidth="10" defaultColWidth="11" defaultRowHeight="12.75" x14ac:dyDescent="0.2"/>
  <cols>
    <col min="1" max="1" width="11" style="60"/>
    <col min="2" max="2" width="23.7109375" style="60" customWidth="1"/>
    <col min="3" max="1024" width="11" style="60"/>
  </cols>
  <sheetData>
    <row r="1" spans="1:9" x14ac:dyDescent="0.2">
      <c r="A1" s="257" t="s">
        <v>480</v>
      </c>
      <c r="B1" s="257"/>
      <c r="C1" s="257"/>
      <c r="D1" s="257"/>
      <c r="E1" s="257"/>
      <c r="F1" s="257"/>
      <c r="G1" s="257"/>
    </row>
    <row r="2" spans="1:9" ht="22.5" x14ac:dyDescent="0.2">
      <c r="A2" s="274"/>
      <c r="B2" s="274"/>
      <c r="C2" s="49" t="s">
        <v>73</v>
      </c>
      <c r="D2" s="49" t="s">
        <v>74</v>
      </c>
      <c r="E2" s="49" t="s">
        <v>195</v>
      </c>
      <c r="F2" s="49" t="s">
        <v>76</v>
      </c>
      <c r="G2" s="49" t="s">
        <v>196</v>
      </c>
    </row>
    <row r="3" spans="1:9" x14ac:dyDescent="0.2">
      <c r="A3" s="299" t="s">
        <v>107</v>
      </c>
      <c r="B3" s="299"/>
      <c r="C3" s="299"/>
      <c r="D3" s="299"/>
      <c r="E3" s="299"/>
      <c r="F3" s="299"/>
      <c r="G3" s="299"/>
    </row>
    <row r="4" spans="1:9" x14ac:dyDescent="0.2">
      <c r="A4" s="302" t="s">
        <v>111</v>
      </c>
      <c r="B4" s="70" t="s">
        <v>419</v>
      </c>
      <c r="C4" s="51">
        <v>29455.9161904762</v>
      </c>
      <c r="D4" s="51">
        <v>0</v>
      </c>
      <c r="E4" s="54"/>
      <c r="F4" s="51">
        <v>33533.356190476203</v>
      </c>
      <c r="G4" s="54"/>
      <c r="I4" s="50"/>
    </row>
    <row r="5" spans="1:9" x14ac:dyDescent="0.2">
      <c r="A5" s="302"/>
      <c r="B5" s="70" t="s">
        <v>481</v>
      </c>
      <c r="C5" s="51">
        <v>3890321.0104761901</v>
      </c>
      <c r="D5" s="51">
        <v>4225762.7780952398</v>
      </c>
      <c r="E5" s="54">
        <f t="shared" ref="E5:E22" si="0">(C5-D5)/D5</f>
        <v>-7.9380169979690579E-2</v>
      </c>
      <c r="F5" s="51">
        <v>4428839.33047619</v>
      </c>
      <c r="G5" s="54">
        <f t="shared" ref="G5:G22" si="1">(F5/D5)-1</f>
        <v>4.8056780052496695E-2</v>
      </c>
      <c r="I5" s="40"/>
    </row>
    <row r="6" spans="1:9" x14ac:dyDescent="0.2">
      <c r="A6" s="302"/>
      <c r="B6" s="70" t="s">
        <v>421</v>
      </c>
      <c r="C6" s="51">
        <v>3930884.7192857098</v>
      </c>
      <c r="D6" s="51">
        <v>3598439.3805357101</v>
      </c>
      <c r="E6" s="54">
        <f t="shared" si="0"/>
        <v>9.238597725120147E-2</v>
      </c>
      <c r="F6" s="51">
        <v>3448576.9692857098</v>
      </c>
      <c r="G6" s="54">
        <f t="shared" si="1"/>
        <v>-4.1646501553039839E-2</v>
      </c>
      <c r="I6" s="64"/>
    </row>
    <row r="7" spans="1:9" x14ac:dyDescent="0.2">
      <c r="A7" s="302"/>
      <c r="B7" s="70" t="s">
        <v>422</v>
      </c>
      <c r="C7" s="51">
        <v>540244.47600000002</v>
      </c>
      <c r="D7" s="51">
        <v>521847</v>
      </c>
      <c r="E7" s="54">
        <f t="shared" si="0"/>
        <v>3.5254540123829448E-2</v>
      </c>
      <c r="F7" s="51">
        <v>524509.19999999995</v>
      </c>
      <c r="G7" s="54">
        <f t="shared" si="1"/>
        <v>5.1014952658536838E-3</v>
      </c>
      <c r="I7" s="64"/>
    </row>
    <row r="8" spans="1:9" x14ac:dyDescent="0.2">
      <c r="A8" s="302"/>
      <c r="B8" s="102" t="s">
        <v>423</v>
      </c>
      <c r="C8" s="57">
        <f>SUM(C4:C7)</f>
        <v>8390906.1219523754</v>
      </c>
      <c r="D8" s="57">
        <f>SUM(D4:D7)</f>
        <v>8346049.1586309504</v>
      </c>
      <c r="E8" s="206">
        <f t="shared" si="0"/>
        <v>5.3746344490478845E-3</v>
      </c>
      <c r="F8" s="95">
        <f>SUM(F4:F7)</f>
        <v>8435458.8559523765</v>
      </c>
      <c r="G8" s="156">
        <f t="shared" si="1"/>
        <v>1.0712817001438779E-2</v>
      </c>
    </row>
    <row r="9" spans="1:9" x14ac:dyDescent="0.2">
      <c r="A9" s="302" t="s">
        <v>112</v>
      </c>
      <c r="B9" s="70" t="s">
        <v>424</v>
      </c>
      <c r="C9" s="51">
        <v>690191.31236363598</v>
      </c>
      <c r="D9" s="51">
        <v>817084.26254545501</v>
      </c>
      <c r="E9" s="54">
        <f t="shared" si="0"/>
        <v>-0.15529971142328775</v>
      </c>
      <c r="F9" s="51">
        <v>686631.57690909097</v>
      </c>
      <c r="G9" s="54">
        <f t="shared" si="1"/>
        <v>-0.1596563434350895</v>
      </c>
    </row>
    <row r="10" spans="1:9" x14ac:dyDescent="0.2">
      <c r="A10" s="302"/>
      <c r="B10" s="70" t="s">
        <v>425</v>
      </c>
      <c r="C10" s="51">
        <v>1658318.48</v>
      </c>
      <c r="D10" s="51">
        <v>1540003.82309091</v>
      </c>
      <c r="E10" s="54">
        <f t="shared" si="0"/>
        <v>7.682750856528596E-2</v>
      </c>
      <c r="F10" s="51">
        <v>1580486.9245454499</v>
      </c>
      <c r="G10" s="54">
        <f t="shared" si="1"/>
        <v>2.6287662957412028E-2</v>
      </c>
    </row>
    <row r="11" spans="1:9" x14ac:dyDescent="0.2">
      <c r="A11" s="302"/>
      <c r="B11" s="70" t="s">
        <v>426</v>
      </c>
      <c r="C11" s="51">
        <v>4295941.9054545499</v>
      </c>
      <c r="D11" s="51">
        <v>5156580.4022727301</v>
      </c>
      <c r="E11" s="54">
        <f t="shared" si="0"/>
        <v>-0.16690101378790859</v>
      </c>
      <c r="F11" s="51">
        <v>4485457.6727272701</v>
      </c>
      <c r="G11" s="54">
        <f t="shared" si="1"/>
        <v>-0.13014879575031291</v>
      </c>
    </row>
    <row r="12" spans="1:9" x14ac:dyDescent="0.2">
      <c r="A12" s="302"/>
      <c r="B12" s="70" t="s">
        <v>427</v>
      </c>
      <c r="C12" s="51">
        <v>909622.91681818198</v>
      </c>
      <c r="D12" s="51">
        <v>769654.05</v>
      </c>
      <c r="E12" s="54">
        <f t="shared" si="0"/>
        <v>0.18185945597009712</v>
      </c>
      <c r="F12" s="51">
        <v>1009431.3</v>
      </c>
      <c r="G12" s="54">
        <f t="shared" si="1"/>
        <v>0.31153899599436907</v>
      </c>
    </row>
    <row r="13" spans="1:9" x14ac:dyDescent="0.2">
      <c r="A13" s="302"/>
      <c r="B13" s="70" t="s">
        <v>428</v>
      </c>
      <c r="C13" s="51">
        <v>18469.284</v>
      </c>
      <c r="D13" s="51">
        <v>18220</v>
      </c>
      <c r="E13" s="54">
        <f t="shared" si="0"/>
        <v>1.3681888035126216E-2</v>
      </c>
      <c r="F13" s="51">
        <v>18634.666666666701</v>
      </c>
      <c r="G13" s="54">
        <f t="shared" si="1"/>
        <v>2.2758873033298599E-2</v>
      </c>
    </row>
    <row r="14" spans="1:9" x14ac:dyDescent="0.2">
      <c r="A14" s="302"/>
      <c r="B14" s="102" t="s">
        <v>429</v>
      </c>
      <c r="C14" s="57">
        <f>SUM(C9:C13)</f>
        <v>7572543.8986363681</v>
      </c>
      <c r="D14" s="57">
        <f>SUM(D9:D13)</f>
        <v>8301542.5379090952</v>
      </c>
      <c r="E14" s="206">
        <f t="shared" si="0"/>
        <v>-8.7814841150755524E-2</v>
      </c>
      <c r="F14" s="95">
        <f>SUM(F9:F13)</f>
        <v>7780642.1408484783</v>
      </c>
      <c r="G14" s="156">
        <f t="shared" si="1"/>
        <v>-6.2747422503940498E-2</v>
      </c>
    </row>
    <row r="15" spans="1:9" x14ac:dyDescent="0.2">
      <c r="A15" s="302" t="s">
        <v>113</v>
      </c>
      <c r="B15" s="70" t="s">
        <v>430</v>
      </c>
      <c r="C15" s="51">
        <v>98535.9</v>
      </c>
      <c r="D15" s="51">
        <v>87144.86</v>
      </c>
      <c r="E15" s="54">
        <f t="shared" si="0"/>
        <v>0.13071384818335807</v>
      </c>
      <c r="F15" s="51">
        <v>98033.005454545404</v>
      </c>
      <c r="G15" s="54">
        <f t="shared" si="1"/>
        <v>0.12494305980347442</v>
      </c>
    </row>
    <row r="16" spans="1:9" x14ac:dyDescent="0.2">
      <c r="A16" s="302"/>
      <c r="B16" s="70" t="s">
        <v>431</v>
      </c>
      <c r="C16" s="51">
        <v>59546.745454545497</v>
      </c>
      <c r="D16" s="51">
        <v>96949.068181818206</v>
      </c>
      <c r="E16" s="54">
        <f t="shared" si="0"/>
        <v>-0.3857935246693493</v>
      </c>
      <c r="F16" s="51">
        <v>63945.809090909097</v>
      </c>
      <c r="G16" s="54">
        <f t="shared" si="1"/>
        <v>-0.34041852809781337</v>
      </c>
    </row>
    <row r="17" spans="1:7" x14ac:dyDescent="0.2">
      <c r="A17" s="302"/>
      <c r="B17" s="70" t="s">
        <v>432</v>
      </c>
      <c r="C17" s="51">
        <v>409.09300000000002</v>
      </c>
      <c r="D17" s="51">
        <v>335.86900000000003</v>
      </c>
      <c r="E17" s="54">
        <f t="shared" si="0"/>
        <v>0.21801357076717406</v>
      </c>
      <c r="F17" s="51">
        <v>609.03099999999995</v>
      </c>
      <c r="G17" s="54">
        <f t="shared" si="1"/>
        <v>0.81329923273657267</v>
      </c>
    </row>
    <row r="18" spans="1:7" x14ac:dyDescent="0.2">
      <c r="A18" s="302"/>
      <c r="B18" s="102" t="s">
        <v>433</v>
      </c>
      <c r="C18" s="57">
        <f>SUM(C15:C17)</f>
        <v>158491.7384545455</v>
      </c>
      <c r="D18" s="57">
        <f>SUM(D15:D17)</f>
        <v>184429.79718181823</v>
      </c>
      <c r="E18" s="156">
        <f t="shared" si="0"/>
        <v>-0.14063919780653425</v>
      </c>
      <c r="F18" s="95">
        <f>SUM(F15:F17)</f>
        <v>162587.8455454545</v>
      </c>
      <c r="G18" s="156">
        <f t="shared" si="1"/>
        <v>-0.11842962455156347</v>
      </c>
    </row>
    <row r="19" spans="1:7" x14ac:dyDescent="0.2">
      <c r="A19" s="302" t="s">
        <v>114</v>
      </c>
      <c r="B19" s="70" t="s">
        <v>434</v>
      </c>
      <c r="C19" s="51">
        <v>2771897.4427499999</v>
      </c>
      <c r="D19" s="51">
        <v>4382400.5549999997</v>
      </c>
      <c r="E19" s="54">
        <f t="shared" si="0"/>
        <v>-0.36749336169477548</v>
      </c>
      <c r="F19" s="51">
        <v>3334736.574</v>
      </c>
      <c r="G19" s="54">
        <f t="shared" si="1"/>
        <v>-0.23906166673986284</v>
      </c>
    </row>
    <row r="20" spans="1:7" x14ac:dyDescent="0.2">
      <c r="A20" s="302"/>
      <c r="B20" s="70" t="s">
        <v>435</v>
      </c>
      <c r="C20" s="51">
        <v>4258417.3839999996</v>
      </c>
      <c r="D20" s="51">
        <v>4461189.0768750003</v>
      </c>
      <c r="E20" s="54">
        <f t="shared" si="0"/>
        <v>-4.5452387105959502E-2</v>
      </c>
      <c r="F20" s="51">
        <v>4334079.88</v>
      </c>
      <c r="G20" s="54">
        <f t="shared" si="1"/>
        <v>-2.8492223639182468E-2</v>
      </c>
    </row>
    <row r="21" spans="1:7" x14ac:dyDescent="0.2">
      <c r="A21" s="302"/>
      <c r="B21" s="70" t="s">
        <v>436</v>
      </c>
      <c r="C21" s="51">
        <v>105713.21625</v>
      </c>
      <c r="D21" s="51">
        <v>181797.90474999999</v>
      </c>
      <c r="E21" s="54">
        <f t="shared" si="0"/>
        <v>-0.41851246088137323</v>
      </c>
      <c r="F21" s="51">
        <v>154669.22625000001</v>
      </c>
      <c r="G21" s="54">
        <f t="shared" si="1"/>
        <v>-0.14922437383041387</v>
      </c>
    </row>
    <row r="22" spans="1:7" x14ac:dyDescent="0.2">
      <c r="A22" s="302"/>
      <c r="B22" s="102" t="s">
        <v>437</v>
      </c>
      <c r="C22" s="57">
        <f>SUM(C19:C21)</f>
        <v>7136028.0429999987</v>
      </c>
      <c r="D22" s="57">
        <f>SUM(D19:D21)</f>
        <v>9025387.5366250016</v>
      </c>
      <c r="E22" s="156">
        <f t="shared" si="0"/>
        <v>-0.20933832325293364</v>
      </c>
      <c r="F22" s="57">
        <f>SUM(F19:F21)</f>
        <v>7823485.6802500002</v>
      </c>
      <c r="G22" s="156">
        <f t="shared" si="1"/>
        <v>-0.13316900260489495</v>
      </c>
    </row>
    <row r="23" spans="1:7" x14ac:dyDescent="0.2">
      <c r="A23" s="302" t="s">
        <v>115</v>
      </c>
      <c r="B23" s="70" t="s">
        <v>438</v>
      </c>
      <c r="C23" s="51">
        <v>1519.1980851063799</v>
      </c>
      <c r="D23" s="51">
        <v>0</v>
      </c>
      <c r="E23" s="54"/>
      <c r="F23" s="51">
        <v>0</v>
      </c>
      <c r="G23" s="54"/>
    </row>
    <row r="24" spans="1:7" x14ac:dyDescent="0.2">
      <c r="A24" s="302"/>
      <c r="B24" s="70" t="s">
        <v>439</v>
      </c>
      <c r="C24" s="51">
        <v>0</v>
      </c>
      <c r="D24" s="51">
        <v>330.92297872340401</v>
      </c>
      <c r="E24" s="54">
        <v>1</v>
      </c>
      <c r="F24" s="51">
        <v>0</v>
      </c>
      <c r="G24" s="54">
        <f>(F24/D24)-1</f>
        <v>-1</v>
      </c>
    </row>
    <row r="25" spans="1:7" x14ac:dyDescent="0.2">
      <c r="A25" s="302"/>
      <c r="B25" s="102" t="s">
        <v>440</v>
      </c>
      <c r="C25" s="57">
        <f>SUM(C23:C24)</f>
        <v>1519.1980851063799</v>
      </c>
      <c r="D25" s="57">
        <f>SUM(D23:D24)</f>
        <v>330.92297872340401</v>
      </c>
      <c r="E25" s="156">
        <f>(C25-D25)/D25</f>
        <v>3.5907905548504515</v>
      </c>
      <c r="F25" s="57">
        <f>SUM(F23:F24)</f>
        <v>0</v>
      </c>
      <c r="G25" s="156">
        <f>(F25/D25)-1</f>
        <v>-1</v>
      </c>
    </row>
    <row r="26" spans="1:7" x14ac:dyDescent="0.2">
      <c r="A26" s="225" t="s">
        <v>441</v>
      </c>
      <c r="B26" s="70" t="s">
        <v>442</v>
      </c>
      <c r="C26" s="51">
        <v>420227.56885714299</v>
      </c>
      <c r="D26" s="51">
        <v>377721.80499999999</v>
      </c>
      <c r="E26" s="54">
        <f>(C26-D26)/D26</f>
        <v>0.11253193036378453</v>
      </c>
      <c r="F26" s="51">
        <v>383647.61282908398</v>
      </c>
      <c r="G26" s="54">
        <f>(F26/D26)-1</f>
        <v>1.568828632777497E-2</v>
      </c>
    </row>
    <row r="27" spans="1:7" x14ac:dyDescent="0.2">
      <c r="A27" s="226"/>
      <c r="B27" s="70" t="s">
        <v>443</v>
      </c>
      <c r="C27" s="51">
        <v>0</v>
      </c>
      <c r="D27" s="51">
        <v>0</v>
      </c>
      <c r="E27" s="54"/>
      <c r="F27" s="51">
        <v>0</v>
      </c>
      <c r="G27" s="54"/>
    </row>
    <row r="28" spans="1:7" x14ac:dyDescent="0.2">
      <c r="A28" s="226"/>
      <c r="B28" s="70" t="s">
        <v>444</v>
      </c>
      <c r="C28" s="51">
        <v>444.25371428571401</v>
      </c>
      <c r="D28" s="51">
        <v>0</v>
      </c>
      <c r="E28" s="54"/>
      <c r="F28" s="51">
        <v>0</v>
      </c>
      <c r="G28" s="54"/>
    </row>
    <row r="29" spans="1:7" x14ac:dyDescent="0.2">
      <c r="A29" s="226"/>
      <c r="B29" s="70" t="s">
        <v>445</v>
      </c>
      <c r="C29" s="51">
        <v>1515.40685714286</v>
      </c>
      <c r="D29" s="51">
        <v>0</v>
      </c>
      <c r="E29" s="54"/>
      <c r="F29" s="51">
        <v>0</v>
      </c>
      <c r="G29" s="54"/>
    </row>
    <row r="30" spans="1:7" x14ac:dyDescent="0.2">
      <c r="A30" s="226"/>
      <c r="B30" s="70" t="s">
        <v>446</v>
      </c>
      <c r="C30" s="51">
        <v>631.62257142857095</v>
      </c>
      <c r="D30" s="51">
        <v>0</v>
      </c>
      <c r="E30" s="54"/>
      <c r="F30" s="51">
        <v>0</v>
      </c>
      <c r="G30" s="54"/>
    </row>
    <row r="31" spans="1:7" x14ac:dyDescent="0.2">
      <c r="A31" s="226"/>
      <c r="B31" s="70" t="s">
        <v>447</v>
      </c>
      <c r="C31" s="51"/>
      <c r="D31" s="51">
        <v>27111.111111111099</v>
      </c>
      <c r="E31" s="54">
        <f>(C31-D31)/D31</f>
        <v>-1</v>
      </c>
      <c r="F31" s="51">
        <v>0</v>
      </c>
      <c r="G31" s="54">
        <f>(F31/D31)-1</f>
        <v>-1</v>
      </c>
    </row>
    <row r="32" spans="1:7" x14ac:dyDescent="0.2">
      <c r="A32" s="227"/>
      <c r="B32" s="102" t="s">
        <v>448</v>
      </c>
      <c r="C32" s="57">
        <f>SUM(C26:C31)</f>
        <v>422818.85200000019</v>
      </c>
      <c r="D32" s="57">
        <f>SUM(D26:D31)</f>
        <v>404832.91611111112</v>
      </c>
      <c r="E32" s="156">
        <f>(C32-D32)/D32</f>
        <v>4.4428047159961223E-2</v>
      </c>
      <c r="F32" s="95">
        <f>SUM(F26:F31)</f>
        <v>383647.61282908398</v>
      </c>
      <c r="G32" s="156">
        <f>(F32/D32)-1</f>
        <v>-5.233098011282411E-2</v>
      </c>
    </row>
    <row r="33" spans="1:7" x14ac:dyDescent="0.2">
      <c r="A33" s="224" t="s">
        <v>117</v>
      </c>
      <c r="B33" s="102" t="s">
        <v>449</v>
      </c>
      <c r="C33" s="57">
        <v>7829.6647999999996</v>
      </c>
      <c r="D33" s="57">
        <v>8612.6658000000007</v>
      </c>
      <c r="E33" s="156">
        <f>(C33-D33)/D33</f>
        <v>-9.0912734591420116E-2</v>
      </c>
      <c r="F33" s="95">
        <v>7890.9546</v>
      </c>
      <c r="G33" s="156">
        <f>(F33/D33)-1</f>
        <v>-8.3796494228302709E-2</v>
      </c>
    </row>
    <row r="34" spans="1:7" x14ac:dyDescent="0.2">
      <c r="A34" s="288" t="s">
        <v>118</v>
      </c>
      <c r="B34" s="288"/>
      <c r="C34" s="57">
        <f>C33+C32+C25+C22+C18+C14+C8</f>
        <v>23690137.516928397</v>
      </c>
      <c r="D34" s="57">
        <f>D33+D32+D25+D22+D18+D14+D8</f>
        <v>26271185.535236701</v>
      </c>
      <c r="E34" s="206">
        <f>(C34-D34)/D34</f>
        <v>-9.8246347308781595E-2</v>
      </c>
      <c r="F34" s="57">
        <f>F33+F32+F25+F22+F18+F14+F8</f>
        <v>24593713.090025395</v>
      </c>
      <c r="G34" s="206">
        <f>(F34/D34)-1</f>
        <v>-6.3852179147430022E-2</v>
      </c>
    </row>
    <row r="35" spans="1:7" x14ac:dyDescent="0.2">
      <c r="A35" s="299" t="s">
        <v>119</v>
      </c>
      <c r="B35" s="299"/>
      <c r="C35" s="299"/>
      <c r="D35" s="299"/>
      <c r="E35" s="299"/>
      <c r="F35" s="299"/>
      <c r="G35" s="299"/>
    </row>
    <row r="36" spans="1:7" x14ac:dyDescent="0.2">
      <c r="A36" s="298" t="s">
        <v>111</v>
      </c>
      <c r="B36" s="70" t="s">
        <v>452</v>
      </c>
      <c r="C36" s="53">
        <v>82917.17</v>
      </c>
      <c r="D36" s="171">
        <v>72632.160000000003</v>
      </c>
      <c r="E36" s="228">
        <f t="shared" ref="E36:E44" si="2">(C36-D36)/D36</f>
        <v>0.14160407731230895</v>
      </c>
      <c r="F36" s="171">
        <v>87259.47</v>
      </c>
      <c r="G36" s="54">
        <f t="shared" ref="G36:G44" si="3">(F36/D36)-1</f>
        <v>0.20138888888888884</v>
      </c>
    </row>
    <row r="37" spans="1:7" x14ac:dyDescent="0.2">
      <c r="A37" s="298"/>
      <c r="B37" s="70" t="s">
        <v>453</v>
      </c>
      <c r="C37" s="53">
        <v>6372.96</v>
      </c>
      <c r="D37" s="171">
        <v>1978.65</v>
      </c>
      <c r="E37" s="228">
        <f t="shared" si="2"/>
        <v>2.2208627094230913</v>
      </c>
      <c r="F37" s="171">
        <v>7255.05</v>
      </c>
      <c r="G37" s="54">
        <f t="shared" si="3"/>
        <v>2.6666666666666665</v>
      </c>
    </row>
    <row r="38" spans="1:7" x14ac:dyDescent="0.2">
      <c r="A38" s="298"/>
      <c r="B38" s="70" t="s">
        <v>454</v>
      </c>
      <c r="C38" s="53">
        <v>16775.150000000001</v>
      </c>
      <c r="D38" s="171">
        <v>7560</v>
      </c>
      <c r="E38" s="228">
        <f t="shared" si="2"/>
        <v>1.2189351851851853</v>
      </c>
      <c r="F38" s="171">
        <v>17640</v>
      </c>
      <c r="G38" s="54">
        <f t="shared" si="3"/>
        <v>1.3333333333333335</v>
      </c>
    </row>
    <row r="39" spans="1:7" x14ac:dyDescent="0.2">
      <c r="A39" s="298"/>
      <c r="B39" s="70" t="s">
        <v>455</v>
      </c>
      <c r="C39" s="53">
        <v>1738.08</v>
      </c>
      <c r="D39" s="171">
        <v>1980</v>
      </c>
      <c r="E39" s="228">
        <f t="shared" si="2"/>
        <v>-0.12218181818181822</v>
      </c>
      <c r="F39" s="171">
        <v>1980</v>
      </c>
      <c r="G39" s="54">
        <f t="shared" si="3"/>
        <v>0</v>
      </c>
    </row>
    <row r="40" spans="1:7" x14ac:dyDescent="0.2">
      <c r="A40" s="298"/>
      <c r="B40" s="70" t="s">
        <v>456</v>
      </c>
      <c r="C40" s="53">
        <v>110956.56</v>
      </c>
      <c r="D40" s="171">
        <v>42675.6</v>
      </c>
      <c r="E40" s="228">
        <f t="shared" si="2"/>
        <v>1.5999999999999999</v>
      </c>
      <c r="F40" s="171">
        <v>110956.56</v>
      </c>
      <c r="G40" s="54">
        <f t="shared" si="3"/>
        <v>1.6</v>
      </c>
    </row>
    <row r="41" spans="1:7" x14ac:dyDescent="0.2">
      <c r="A41" s="298"/>
      <c r="B41" s="70" t="s">
        <v>457</v>
      </c>
      <c r="C41" s="53">
        <v>11451.8</v>
      </c>
      <c r="D41" s="171">
        <v>13236</v>
      </c>
      <c r="E41" s="228">
        <f t="shared" si="2"/>
        <v>-0.13479903294046544</v>
      </c>
      <c r="F41" s="171">
        <v>8824</v>
      </c>
      <c r="G41" s="54">
        <f t="shared" si="3"/>
        <v>-0.33333333333333337</v>
      </c>
    </row>
    <row r="42" spans="1:7" x14ac:dyDescent="0.2">
      <c r="A42" s="298"/>
      <c r="B42" s="70" t="s">
        <v>458</v>
      </c>
      <c r="C42" s="53">
        <v>149007.35999999999</v>
      </c>
      <c r="D42" s="171">
        <v>217359.35999999999</v>
      </c>
      <c r="E42" s="228">
        <f t="shared" si="2"/>
        <v>-0.31446540880503149</v>
      </c>
      <c r="F42" s="171">
        <v>149007.35999999999</v>
      </c>
      <c r="G42" s="54">
        <f t="shared" si="3"/>
        <v>-0.31446540880503149</v>
      </c>
    </row>
    <row r="43" spans="1:7" x14ac:dyDescent="0.2">
      <c r="A43" s="298"/>
      <c r="B43" s="70" t="s">
        <v>459</v>
      </c>
      <c r="C43" s="53">
        <v>341817.98</v>
      </c>
      <c r="D43" s="171">
        <v>341377.92</v>
      </c>
      <c r="E43" s="228">
        <f t="shared" si="2"/>
        <v>1.2890698964947635E-3</v>
      </c>
      <c r="F43" s="171">
        <v>284188.32</v>
      </c>
      <c r="G43" s="54">
        <f t="shared" si="3"/>
        <v>-0.16752577319587625</v>
      </c>
    </row>
    <row r="44" spans="1:7" x14ac:dyDescent="0.2">
      <c r="A44" s="125" t="s">
        <v>112</v>
      </c>
      <c r="B44" s="70" t="s">
        <v>460</v>
      </c>
      <c r="C44" s="53">
        <v>396480.35</v>
      </c>
      <c r="D44" s="171">
        <v>236480.5</v>
      </c>
      <c r="E44" s="228">
        <f t="shared" si="2"/>
        <v>0.67658792162567305</v>
      </c>
      <c r="F44" s="171">
        <v>413943.1</v>
      </c>
      <c r="G44" s="54">
        <f t="shared" si="3"/>
        <v>0.75043227665706036</v>
      </c>
    </row>
    <row r="45" spans="1:7" x14ac:dyDescent="0.2">
      <c r="A45" s="125"/>
      <c r="B45" s="70" t="s">
        <v>461</v>
      </c>
      <c r="C45" s="53">
        <v>11579.68</v>
      </c>
      <c r="D45" s="171">
        <v>0</v>
      </c>
      <c r="E45" s="228"/>
      <c r="F45" s="171">
        <v>0</v>
      </c>
      <c r="G45" s="54"/>
    </row>
    <row r="46" spans="1:7" x14ac:dyDescent="0.2">
      <c r="A46" s="125"/>
      <c r="B46" s="70" t="s">
        <v>462</v>
      </c>
      <c r="C46" s="53">
        <v>3750</v>
      </c>
      <c r="D46" s="171">
        <v>6912</v>
      </c>
      <c r="E46" s="228">
        <f>(C46-D46)/D46</f>
        <v>-0.45746527777777779</v>
      </c>
      <c r="F46" s="171">
        <v>0</v>
      </c>
      <c r="G46" s="54">
        <f t="shared" ref="G46:G52" si="4">(F46/D46)-1</f>
        <v>-1</v>
      </c>
    </row>
    <row r="47" spans="1:7" x14ac:dyDescent="0.2">
      <c r="A47" s="298" t="s">
        <v>114</v>
      </c>
      <c r="B47" s="70" t="s">
        <v>463</v>
      </c>
      <c r="C47" s="53">
        <v>1752851.98</v>
      </c>
      <c r="D47" s="171">
        <v>1264518.99</v>
      </c>
      <c r="E47" s="228">
        <f>(C47-D47)/D47</f>
        <v>0.38618082754138788</v>
      </c>
      <c r="F47" s="171">
        <v>2108620.4300000002</v>
      </c>
      <c r="G47" s="54">
        <f t="shared" si="4"/>
        <v>0.66752768971860221</v>
      </c>
    </row>
    <row r="48" spans="1:7" x14ac:dyDescent="0.2">
      <c r="A48" s="298"/>
      <c r="B48" s="70" t="s">
        <v>464</v>
      </c>
      <c r="C48" s="53">
        <v>37519.68</v>
      </c>
      <c r="D48" s="171">
        <v>30485.84</v>
      </c>
      <c r="E48" s="228">
        <f>(C48-D48)/D48</f>
        <v>0.23072482175331235</v>
      </c>
      <c r="F48" s="171">
        <v>45134.879999999997</v>
      </c>
      <c r="G48" s="54">
        <f t="shared" si="4"/>
        <v>0.48051948051948035</v>
      </c>
    </row>
    <row r="49" spans="1:7" x14ac:dyDescent="0.2">
      <c r="A49" s="298"/>
      <c r="B49" s="70" t="s">
        <v>465</v>
      </c>
      <c r="C49" s="53">
        <v>115922</v>
      </c>
      <c r="D49" s="171">
        <v>105651.3</v>
      </c>
      <c r="E49" s="228">
        <f>(C49-D49)/D49</f>
        <v>9.7213190940385941E-2</v>
      </c>
      <c r="F49" s="171">
        <v>165270.79999999999</v>
      </c>
      <c r="G49" s="54">
        <f t="shared" si="4"/>
        <v>0.56430446194225703</v>
      </c>
    </row>
    <row r="50" spans="1:7" x14ac:dyDescent="0.2">
      <c r="A50" s="298" t="s">
        <v>116</v>
      </c>
      <c r="B50" s="70" t="s">
        <v>482</v>
      </c>
      <c r="C50" s="53"/>
      <c r="D50" s="171">
        <v>79.8</v>
      </c>
      <c r="E50" s="228">
        <v>1</v>
      </c>
      <c r="F50" s="171">
        <v>0</v>
      </c>
      <c r="G50" s="54">
        <f t="shared" si="4"/>
        <v>-1</v>
      </c>
    </row>
    <row r="51" spans="1:7" x14ac:dyDescent="0.2">
      <c r="A51" s="298" t="s">
        <v>116</v>
      </c>
      <c r="B51" s="70" t="s">
        <v>483</v>
      </c>
      <c r="C51" s="53"/>
      <c r="D51" s="171">
        <v>2116.8000000000002</v>
      </c>
      <c r="E51" s="228">
        <f>(C51-D51)/D51</f>
        <v>-1</v>
      </c>
      <c r="F51" s="229">
        <v>0</v>
      </c>
      <c r="G51" s="54">
        <f t="shared" si="4"/>
        <v>-1</v>
      </c>
    </row>
    <row r="52" spans="1:7" x14ac:dyDescent="0.2">
      <c r="A52" s="102" t="s">
        <v>122</v>
      </c>
      <c r="B52" s="102"/>
      <c r="C52" s="57">
        <f>SUM(C36:C51)</f>
        <v>3039140.75</v>
      </c>
      <c r="D52" s="57">
        <f>SUM(D36:D51)</f>
        <v>2345044.919999999</v>
      </c>
      <c r="E52" s="206">
        <f>(C52-D52)/D52</f>
        <v>0.2959840231973046</v>
      </c>
      <c r="F52" s="230">
        <f>SUM(F36:F51)</f>
        <v>3400079.9699999997</v>
      </c>
      <c r="G52" s="156">
        <f t="shared" si="4"/>
        <v>0.44989971876530244</v>
      </c>
    </row>
    <row r="53" spans="1:7" x14ac:dyDescent="0.2">
      <c r="A53" s="299" t="s">
        <v>123</v>
      </c>
      <c r="B53" s="299"/>
      <c r="C53" s="299"/>
      <c r="D53" s="299"/>
      <c r="E53" s="299"/>
      <c r="F53" s="299"/>
      <c r="G53" s="299"/>
    </row>
    <row r="54" spans="1:7" x14ac:dyDescent="0.2">
      <c r="A54" s="302" t="s">
        <v>125</v>
      </c>
      <c r="B54" s="70" t="s">
        <v>469</v>
      </c>
      <c r="C54" s="51">
        <v>24149628.6476155</v>
      </c>
      <c r="D54" s="51">
        <v>24680765.976799998</v>
      </c>
      <c r="E54" s="54">
        <f>(C54-D54)/D54</f>
        <v>-2.1520293563164511E-2</v>
      </c>
      <c r="F54" s="51">
        <v>24196236.698493201</v>
      </c>
      <c r="G54" s="54">
        <f>(F54/D54)-1</f>
        <v>-1.9631857405165487E-2</v>
      </c>
    </row>
    <row r="55" spans="1:7" x14ac:dyDescent="0.2">
      <c r="A55" s="302"/>
      <c r="B55" s="70" t="s">
        <v>470</v>
      </c>
      <c r="C55" s="51">
        <v>93446.543999999994</v>
      </c>
      <c r="D55" s="51">
        <v>122874.43837389701</v>
      </c>
      <c r="E55" s="54">
        <f>(C55-D55)/D55</f>
        <v>-0.23949565722001759</v>
      </c>
      <c r="F55" s="51">
        <v>86684.023936495301</v>
      </c>
      <c r="G55" s="54">
        <f>(F55/D55)-1</f>
        <v>-0.29453167734754715</v>
      </c>
    </row>
    <row r="56" spans="1:7" x14ac:dyDescent="0.2">
      <c r="A56" s="302"/>
      <c r="B56" s="70" t="s">
        <v>471</v>
      </c>
      <c r="C56" s="51">
        <v>364189.30900000001</v>
      </c>
      <c r="D56" s="51">
        <v>382239.64216128201</v>
      </c>
      <c r="E56" s="54">
        <f>(C56-D56)/D56</f>
        <v>-4.7222556664245345E-2</v>
      </c>
      <c r="F56" s="51">
        <v>358423.869483141</v>
      </c>
      <c r="G56" s="54">
        <f>(F56/D56)-1</f>
        <v>-6.2305867971936268E-2</v>
      </c>
    </row>
    <row r="57" spans="1:7" x14ac:dyDescent="0.2">
      <c r="A57" s="302"/>
      <c r="B57" s="102" t="s">
        <v>129</v>
      </c>
      <c r="C57" s="57">
        <f>SUM(C54:C56)</f>
        <v>24607264.5006155</v>
      </c>
      <c r="D57" s="57">
        <f>SUM(D54:D56)</f>
        <v>25185880.057335179</v>
      </c>
      <c r="E57" s="206">
        <f>(C57-D57)/D57</f>
        <v>-2.2973807363589123E-2</v>
      </c>
      <c r="F57" s="57">
        <f>SUM(F54:F56)</f>
        <v>24641344.591912836</v>
      </c>
      <c r="G57" s="156">
        <f>(F57/D57)-1</f>
        <v>-2.1620664601860962E-2</v>
      </c>
    </row>
    <row r="58" spans="1:7" x14ac:dyDescent="0.2">
      <c r="A58" s="224" t="s">
        <v>131</v>
      </c>
      <c r="B58" s="70" t="s">
        <v>473</v>
      </c>
      <c r="C58" s="51">
        <v>4400017.8386000004</v>
      </c>
      <c r="D58" s="51">
        <v>4604513.04140817</v>
      </c>
      <c r="E58" s="54">
        <f>(C58-D58)/D58</f>
        <v>-4.4411906529344986E-2</v>
      </c>
      <c r="F58" s="51">
        <v>4344198.6596755097</v>
      </c>
      <c r="G58" s="54">
        <f>(F58/D58)-1</f>
        <v>-5.6534617101019258E-2</v>
      </c>
    </row>
    <row r="59" spans="1:7" x14ac:dyDescent="0.2">
      <c r="A59" s="224"/>
      <c r="B59" s="70" t="s">
        <v>474</v>
      </c>
      <c r="C59" s="51">
        <v>2193319.1864285702</v>
      </c>
      <c r="D59" s="51">
        <v>0</v>
      </c>
      <c r="E59" s="54"/>
      <c r="F59" s="51">
        <v>0</v>
      </c>
      <c r="G59" s="54"/>
    </row>
    <row r="60" spans="1:7" x14ac:dyDescent="0.2">
      <c r="A60" s="224"/>
      <c r="B60" s="70" t="s">
        <v>475</v>
      </c>
      <c r="C60" s="51">
        <v>265985.17139999999</v>
      </c>
      <c r="D60" s="51">
        <v>1600655.5567336699</v>
      </c>
      <c r="E60" s="54">
        <f t="shared" ref="E60:E67" si="5">(C60-D60)/D60</f>
        <v>-0.83382735262371199</v>
      </c>
      <c r="F60" s="51">
        <v>262880.55307959201</v>
      </c>
      <c r="G60" s="54">
        <f t="shared" ref="G60:G67" si="6">(F60/D60)-1</f>
        <v>-0.83576694437869481</v>
      </c>
    </row>
    <row r="61" spans="1:7" x14ac:dyDescent="0.2">
      <c r="A61" s="224"/>
      <c r="B61" s="70" t="s">
        <v>476</v>
      </c>
      <c r="C61" s="51">
        <v>119413.38499999999</v>
      </c>
      <c r="D61" s="51">
        <v>78714.582593877596</v>
      </c>
      <c r="E61" s="54">
        <f t="shared" si="5"/>
        <v>0.5170427265822527</v>
      </c>
      <c r="F61" s="51">
        <v>117902.75946428601</v>
      </c>
      <c r="G61" s="54">
        <f t="shared" si="6"/>
        <v>0.49785154896389505</v>
      </c>
    </row>
    <row r="62" spans="1:7" x14ac:dyDescent="0.2">
      <c r="A62" s="224"/>
      <c r="B62" s="102" t="s">
        <v>132</v>
      </c>
      <c r="C62" s="57">
        <f>SUM(C58:C61)</f>
        <v>6978735.5814285707</v>
      </c>
      <c r="D62" s="57">
        <f>SUM(D58:D61)</f>
        <v>6283883.1807357175</v>
      </c>
      <c r="E62" s="206">
        <f t="shared" si="5"/>
        <v>0.11057691250897821</v>
      </c>
      <c r="F62" s="57">
        <f>SUM(F58:F61)</f>
        <v>4724981.972219388</v>
      </c>
      <c r="G62" s="156">
        <f t="shared" si="6"/>
        <v>-0.24807927895531201</v>
      </c>
    </row>
    <row r="63" spans="1:7" ht="11.25" customHeight="1" x14ac:dyDescent="0.2">
      <c r="A63" s="275" t="s">
        <v>134</v>
      </c>
      <c r="B63" s="70" t="s">
        <v>478</v>
      </c>
      <c r="C63" s="51">
        <v>1726549.6248000001</v>
      </c>
      <c r="D63" s="51">
        <v>1418285.0249999999</v>
      </c>
      <c r="E63" s="54">
        <f t="shared" si="5"/>
        <v>0.21735024650633974</v>
      </c>
      <c r="F63" s="51">
        <v>1648472.7458754899</v>
      </c>
      <c r="G63" s="54">
        <f t="shared" si="6"/>
        <v>0.16230004323389791</v>
      </c>
    </row>
    <row r="64" spans="1:7" x14ac:dyDescent="0.2">
      <c r="A64" s="275"/>
      <c r="B64" s="70" t="s">
        <v>479</v>
      </c>
      <c r="C64" s="51">
        <v>32387.340700000001</v>
      </c>
      <c r="D64" s="51">
        <v>26530.519593357199</v>
      </c>
      <c r="E64" s="54">
        <f t="shared" si="5"/>
        <v>0.22075787419215309</v>
      </c>
      <c r="F64" s="51">
        <v>30844.9568903935</v>
      </c>
      <c r="G64" s="54">
        <f t="shared" si="6"/>
        <v>0.16262166603463601</v>
      </c>
    </row>
    <row r="65" spans="1:7" x14ac:dyDescent="0.2">
      <c r="A65" s="275"/>
      <c r="B65" s="102" t="s">
        <v>137</v>
      </c>
      <c r="C65" s="57">
        <f>SUM(C63:C64)</f>
        <v>1758936.9655000002</v>
      </c>
      <c r="D65" s="57">
        <f>SUM(D63:D64)</f>
        <v>1444815.544593357</v>
      </c>
      <c r="E65" s="156">
        <f t="shared" si="5"/>
        <v>0.21741281929178893</v>
      </c>
      <c r="F65" s="57">
        <f>SUM(F63:F64)</f>
        <v>1679317.7027658834</v>
      </c>
      <c r="G65" s="156">
        <f t="shared" si="6"/>
        <v>0.16230594905353612</v>
      </c>
    </row>
    <row r="66" spans="1:7" x14ac:dyDescent="0.2">
      <c r="A66" s="102" t="s">
        <v>138</v>
      </c>
      <c r="B66" s="102"/>
      <c r="C66" s="57">
        <f>C65+C62+C57</f>
        <v>33344937.04754407</v>
      </c>
      <c r="D66" s="57">
        <f>D65+D62+D57</f>
        <v>32914578.782664254</v>
      </c>
      <c r="E66" s="156">
        <f t="shared" si="5"/>
        <v>1.307500447511363E-2</v>
      </c>
      <c r="F66" s="57">
        <f>F65+F62+F57</f>
        <v>31045644.266898107</v>
      </c>
      <c r="G66" s="156">
        <f t="shared" si="6"/>
        <v>-5.6781359047817892E-2</v>
      </c>
    </row>
    <row r="67" spans="1:7" x14ac:dyDescent="0.2">
      <c r="A67" s="288" t="s">
        <v>56</v>
      </c>
      <c r="B67" s="288"/>
      <c r="C67" s="57">
        <f>C66+C52+C34</f>
        <v>60074215.314472467</v>
      </c>
      <c r="D67" s="57">
        <f>D66+D52+D34</f>
        <v>61530809.237900957</v>
      </c>
      <c r="E67" s="156">
        <f t="shared" si="5"/>
        <v>-2.3672594940150352E-2</v>
      </c>
      <c r="F67" s="57">
        <f>F66+F52+F34</f>
        <v>59039437.326923504</v>
      </c>
      <c r="G67" s="156">
        <f t="shared" si="6"/>
        <v>-4.0489828458860067E-2</v>
      </c>
    </row>
    <row r="68" spans="1:7" x14ac:dyDescent="0.2">
      <c r="A68" s="258" t="s">
        <v>65</v>
      </c>
      <c r="B68" s="258"/>
      <c r="C68" s="258"/>
      <c r="D68" s="258"/>
      <c r="E68" s="258"/>
      <c r="F68" s="258"/>
      <c r="G68" s="258"/>
    </row>
  </sheetData>
  <mergeCells count="18">
    <mergeCell ref="A1:G1"/>
    <mergeCell ref="A2:B2"/>
    <mergeCell ref="A3:G3"/>
    <mergeCell ref="A4:A8"/>
    <mergeCell ref="A9:A14"/>
    <mergeCell ref="A15:A18"/>
    <mergeCell ref="A19:A22"/>
    <mergeCell ref="A23:A25"/>
    <mergeCell ref="A34:B34"/>
    <mergeCell ref="A35:G35"/>
    <mergeCell ref="A63:A65"/>
    <mergeCell ref="A67:B67"/>
    <mergeCell ref="A68:G68"/>
    <mergeCell ref="A36:A43"/>
    <mergeCell ref="A47:A49"/>
    <mergeCell ref="A50:A51"/>
    <mergeCell ref="A53:G53"/>
    <mergeCell ref="A54:A5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AMJ33"/>
  <sheetViews>
    <sheetView topLeftCell="A16" zoomScaleNormal="100" workbookViewId="0">
      <selection sqref="A1:E1"/>
    </sheetView>
  </sheetViews>
  <sheetFormatPr baseColWidth="10" defaultColWidth="11" defaultRowHeight="12.75" x14ac:dyDescent="0.2"/>
  <cols>
    <col min="1" max="1" width="27.5703125" style="1" customWidth="1"/>
    <col min="2" max="2" width="10.5703125" style="1" customWidth="1"/>
    <col min="3" max="3" width="14.85546875" style="1" customWidth="1"/>
    <col min="4" max="4" width="11.140625" style="1" customWidth="1"/>
    <col min="5" max="5" width="12.42578125" style="1" customWidth="1"/>
    <col min="6" max="6" width="8.7109375" style="1" customWidth="1"/>
    <col min="7" max="1024" width="11" style="1"/>
  </cols>
  <sheetData>
    <row r="1" spans="1:10" ht="12.75" customHeight="1" x14ac:dyDescent="0.2">
      <c r="A1" s="303" t="s">
        <v>484</v>
      </c>
      <c r="B1" s="303"/>
      <c r="C1" s="303"/>
      <c r="D1" s="303"/>
      <c r="E1" s="303"/>
    </row>
    <row r="2" spans="1:10" ht="22.5" x14ac:dyDescent="0.2">
      <c r="A2" s="49" t="s">
        <v>485</v>
      </c>
      <c r="B2" s="49" t="s">
        <v>486</v>
      </c>
      <c r="C2" s="49" t="s">
        <v>487</v>
      </c>
      <c r="D2" s="49" t="s">
        <v>488</v>
      </c>
    </row>
    <row r="3" spans="1:10" x14ac:dyDescent="0.2">
      <c r="A3" s="70" t="s">
        <v>489</v>
      </c>
      <c r="B3" s="51">
        <v>6492</v>
      </c>
      <c r="C3" s="1">
        <v>4162</v>
      </c>
      <c r="D3" s="76">
        <v>-0.432</v>
      </c>
      <c r="F3" s="166"/>
    </row>
    <row r="4" spans="1:10" x14ac:dyDescent="0.2">
      <c r="A4" s="70" t="s">
        <v>490</v>
      </c>
      <c r="B4" s="70">
        <v>9919</v>
      </c>
      <c r="C4" s="51">
        <v>6620</v>
      </c>
      <c r="D4" s="76">
        <v>-0.44800000000000001</v>
      </c>
      <c r="E4" s="13"/>
      <c r="F4" s="38"/>
      <c r="G4" s="13"/>
    </row>
    <row r="5" spans="1:10" x14ac:dyDescent="0.2">
      <c r="A5" s="97" t="s">
        <v>491</v>
      </c>
      <c r="B5" s="231">
        <f>SUM(B3:B4)</f>
        <v>16411</v>
      </c>
      <c r="C5" s="231">
        <f>SUM(C3:C4)</f>
        <v>10782</v>
      </c>
      <c r="D5" s="232"/>
      <c r="E5" s="42"/>
      <c r="F5" s="38"/>
      <c r="G5" s="42"/>
    </row>
    <row r="6" spans="1:10" x14ac:dyDescent="0.2">
      <c r="A6" s="70" t="s">
        <v>492</v>
      </c>
      <c r="B6" s="70">
        <v>3380</v>
      </c>
      <c r="C6" s="51">
        <v>2611</v>
      </c>
      <c r="D6" s="233" t="s">
        <v>493</v>
      </c>
      <c r="E6" s="13"/>
      <c r="F6" s="38"/>
      <c r="G6" s="13"/>
    </row>
    <row r="7" spans="1:10" x14ac:dyDescent="0.2">
      <c r="A7" s="70" t="s">
        <v>494</v>
      </c>
      <c r="B7" s="70">
        <v>105</v>
      </c>
      <c r="C7" s="51">
        <v>248</v>
      </c>
      <c r="D7" s="76">
        <v>0.42</v>
      </c>
      <c r="E7" s="13"/>
      <c r="F7" s="38"/>
      <c r="G7" s="13"/>
    </row>
    <row r="8" spans="1:10" x14ac:dyDescent="0.2">
      <c r="A8" s="70" t="s">
        <v>495</v>
      </c>
      <c r="B8" s="70">
        <v>21564</v>
      </c>
      <c r="C8" s="51">
        <v>19613</v>
      </c>
      <c r="D8" s="76">
        <v>-0.26700000000000002</v>
      </c>
      <c r="F8" s="166"/>
    </row>
    <row r="9" spans="1:10" x14ac:dyDescent="0.2">
      <c r="A9" s="70" t="s">
        <v>496</v>
      </c>
      <c r="B9" s="70">
        <v>1518</v>
      </c>
      <c r="C9" s="51">
        <v>778</v>
      </c>
      <c r="D9" s="76">
        <v>-0.34399999999999997</v>
      </c>
      <c r="F9" s="166"/>
    </row>
    <row r="10" spans="1:10" x14ac:dyDescent="0.2">
      <c r="A10" s="70" t="s">
        <v>497</v>
      </c>
      <c r="B10" s="70">
        <v>1426</v>
      </c>
      <c r="C10" s="51">
        <v>997</v>
      </c>
      <c r="D10" s="76">
        <v>-0.23</v>
      </c>
      <c r="F10" s="166"/>
    </row>
    <row r="11" spans="1:10" x14ac:dyDescent="0.2">
      <c r="A11" s="70" t="s">
        <v>498</v>
      </c>
      <c r="B11" s="70">
        <v>195</v>
      </c>
      <c r="C11" s="51">
        <v>138.1</v>
      </c>
      <c r="D11" s="76">
        <v>-0.23</v>
      </c>
      <c r="F11" s="166"/>
    </row>
    <row r="12" spans="1:10" x14ac:dyDescent="0.2">
      <c r="A12" s="97" t="s">
        <v>499</v>
      </c>
      <c r="B12" s="231">
        <f>SUM(B6:B11)</f>
        <v>28188</v>
      </c>
      <c r="C12" s="231">
        <f>SUM(C6:C11)</f>
        <v>24385.1</v>
      </c>
      <c r="D12" s="232"/>
      <c r="F12" s="166"/>
    </row>
    <row r="13" spans="1:10" x14ac:dyDescent="0.2">
      <c r="A13" s="102" t="s">
        <v>381</v>
      </c>
      <c r="B13" s="57">
        <f>B5+B12</f>
        <v>44599</v>
      </c>
      <c r="C13" s="57">
        <f>C5+C12</f>
        <v>35167.1</v>
      </c>
      <c r="D13" s="62"/>
      <c r="E13" s="234"/>
      <c r="F13" s="38"/>
      <c r="G13" s="38"/>
      <c r="H13" s="75"/>
    </row>
    <row r="14" spans="1:10" x14ac:dyDescent="0.2">
      <c r="A14" s="235"/>
      <c r="B14" s="236"/>
      <c r="C14" s="236"/>
      <c r="D14" s="237"/>
      <c r="E14" s="238"/>
      <c r="F14" s="239"/>
      <c r="G14" s="13"/>
      <c r="H14" s="166"/>
      <c r="I14" s="165"/>
      <c r="J14" s="75"/>
    </row>
    <row r="15" spans="1:10" ht="35.25" customHeight="1" x14ac:dyDescent="0.2">
      <c r="A15" s="68" t="s">
        <v>500</v>
      </c>
      <c r="B15" s="49" t="s">
        <v>501</v>
      </c>
      <c r="C15" s="49" t="s">
        <v>502</v>
      </c>
      <c r="D15" s="240" t="s">
        <v>503</v>
      </c>
      <c r="E15" s="240" t="s">
        <v>488</v>
      </c>
      <c r="F15" s="13"/>
    </row>
    <row r="16" spans="1:10" x14ac:dyDescent="0.2">
      <c r="A16" s="70" t="s">
        <v>504</v>
      </c>
      <c r="B16" s="70">
        <v>797</v>
      </c>
      <c r="C16" s="51">
        <v>807</v>
      </c>
      <c r="D16" s="51">
        <v>5870</v>
      </c>
      <c r="E16" s="241">
        <v>-0.35</v>
      </c>
      <c r="F16" s="13"/>
      <c r="H16" s="75"/>
    </row>
    <row r="17" spans="1:8" x14ac:dyDescent="0.2">
      <c r="A17" s="70" t="s">
        <v>505</v>
      </c>
      <c r="B17" s="70">
        <v>263</v>
      </c>
      <c r="C17" s="51">
        <v>270</v>
      </c>
      <c r="D17" s="51">
        <v>1765</v>
      </c>
      <c r="E17" s="241">
        <v>-0.43</v>
      </c>
      <c r="H17" s="75"/>
    </row>
    <row r="18" spans="1:8" x14ac:dyDescent="0.2">
      <c r="A18" s="70" t="s">
        <v>506</v>
      </c>
      <c r="B18" s="70">
        <v>56</v>
      </c>
      <c r="C18" s="51"/>
      <c r="D18" s="51">
        <v>589</v>
      </c>
      <c r="E18" s="241">
        <v>0.75</v>
      </c>
      <c r="H18" s="75"/>
    </row>
    <row r="19" spans="1:8" x14ac:dyDescent="0.2">
      <c r="A19" s="70" t="s">
        <v>507</v>
      </c>
      <c r="B19" s="70">
        <v>164</v>
      </c>
      <c r="C19" s="51">
        <v>183</v>
      </c>
      <c r="D19" s="51">
        <v>1604</v>
      </c>
      <c r="E19" s="241">
        <v>-0.48</v>
      </c>
      <c r="H19" s="75"/>
    </row>
    <row r="20" spans="1:8" x14ac:dyDescent="0.2">
      <c r="A20" s="102" t="s">
        <v>508</v>
      </c>
      <c r="B20" s="102"/>
      <c r="C20" s="57">
        <f>SUM(C16:C19)</f>
        <v>1260</v>
      </c>
      <c r="D20" s="57">
        <f>SUM(D16:D19)</f>
        <v>9828</v>
      </c>
      <c r="E20" s="242"/>
      <c r="H20" s="75"/>
    </row>
    <row r="21" spans="1:8" ht="33.75" x14ac:dyDescent="0.2">
      <c r="A21" s="68" t="s">
        <v>509</v>
      </c>
      <c r="B21" s="49" t="s">
        <v>510</v>
      </c>
      <c r="C21" s="68" t="s">
        <v>511</v>
      </c>
      <c r="D21" s="49" t="s">
        <v>512</v>
      </c>
      <c r="E21" s="49" t="s">
        <v>488</v>
      </c>
    </row>
    <row r="22" spans="1:8" x14ac:dyDescent="0.2">
      <c r="A22" s="70" t="s">
        <v>513</v>
      </c>
      <c r="B22" s="51">
        <v>2558</v>
      </c>
      <c r="C22" s="51">
        <v>1909</v>
      </c>
      <c r="D22" s="221">
        <v>12601</v>
      </c>
      <c r="E22" s="243">
        <v>-0.24</v>
      </c>
    </row>
    <row r="23" spans="1:8" x14ac:dyDescent="0.2">
      <c r="A23" s="70" t="s">
        <v>514</v>
      </c>
      <c r="B23" s="51">
        <v>680</v>
      </c>
      <c r="C23" s="51">
        <v>348</v>
      </c>
      <c r="D23" s="51">
        <v>2885</v>
      </c>
      <c r="E23" s="241">
        <v>-0.14299999999999999</v>
      </c>
    </row>
    <row r="24" spans="1:8" x14ac:dyDescent="0.2">
      <c r="A24" s="70" t="s">
        <v>515</v>
      </c>
      <c r="B24" s="51">
        <v>35</v>
      </c>
      <c r="C24" s="51">
        <v>26</v>
      </c>
      <c r="D24" s="53">
        <v>212</v>
      </c>
      <c r="E24" s="241">
        <v>-0.09</v>
      </c>
    </row>
    <row r="25" spans="1:8" x14ac:dyDescent="0.2">
      <c r="A25" s="70" t="s">
        <v>516</v>
      </c>
      <c r="B25" s="51">
        <v>14.83</v>
      </c>
      <c r="C25" s="51">
        <v>7.7569999999999997</v>
      </c>
      <c r="D25" s="51">
        <v>180.84</v>
      </c>
      <c r="E25" s="241"/>
    </row>
    <row r="26" spans="1:8" x14ac:dyDescent="0.2">
      <c r="A26" s="70" t="s">
        <v>517</v>
      </c>
      <c r="B26" s="51">
        <v>2053</v>
      </c>
      <c r="C26" s="51">
        <v>1988</v>
      </c>
      <c r="D26" s="51">
        <v>11666</v>
      </c>
      <c r="E26" s="241">
        <v>-3.1E-2</v>
      </c>
    </row>
    <row r="27" spans="1:8" x14ac:dyDescent="0.2">
      <c r="A27" s="70" t="s">
        <v>518</v>
      </c>
      <c r="B27" s="166"/>
      <c r="C27" s="51">
        <v>26.007000000000001</v>
      </c>
      <c r="D27" s="51">
        <v>337.24299999999999</v>
      </c>
      <c r="E27" s="241">
        <v>-0.20399999999999999</v>
      </c>
    </row>
    <row r="28" spans="1:8" x14ac:dyDescent="0.2">
      <c r="A28" s="70" t="s">
        <v>519</v>
      </c>
      <c r="B28" s="51">
        <v>607</v>
      </c>
      <c r="C28" s="51">
        <v>9.0839999999999996</v>
      </c>
      <c r="D28" s="51">
        <v>76.682000000000002</v>
      </c>
      <c r="E28" s="241">
        <v>-6.5000000000000002E-2</v>
      </c>
    </row>
    <row r="29" spans="1:8" x14ac:dyDescent="0.2">
      <c r="A29" s="17" t="s">
        <v>520</v>
      </c>
      <c r="B29" s="51">
        <v>2.109</v>
      </c>
      <c r="C29" s="244">
        <v>1.899</v>
      </c>
      <c r="D29" s="245">
        <v>33.802</v>
      </c>
      <c r="E29" s="241">
        <v>-0.11799999999999999</v>
      </c>
    </row>
    <row r="30" spans="1:8" x14ac:dyDescent="0.2">
      <c r="A30" s="70" t="s">
        <v>521</v>
      </c>
      <c r="B30" s="51">
        <v>703.41800000000001</v>
      </c>
      <c r="C30" s="244">
        <v>673.87400000000002</v>
      </c>
      <c r="D30" s="51">
        <v>1159.0630000000001</v>
      </c>
      <c r="E30" s="241">
        <v>0.20399999999999999</v>
      </c>
    </row>
    <row r="31" spans="1:8" x14ac:dyDescent="0.2">
      <c r="A31" s="102" t="s">
        <v>522</v>
      </c>
      <c r="B31" s="102"/>
      <c r="C31" s="57">
        <f>SUM(C22:C30)</f>
        <v>4989.6209999999992</v>
      </c>
      <c r="D31" s="57">
        <f>SUM(D22:D30)</f>
        <v>29151.629999999997</v>
      </c>
      <c r="E31" s="242"/>
    </row>
    <row r="32" spans="1:8" x14ac:dyDescent="0.2">
      <c r="A32" s="246"/>
      <c r="B32" s="246"/>
      <c r="C32" s="246"/>
      <c r="D32" s="246"/>
      <c r="E32" s="246"/>
    </row>
    <row r="33" spans="1:6" x14ac:dyDescent="0.2">
      <c r="A33" s="304" t="s">
        <v>523</v>
      </c>
      <c r="B33" s="304"/>
      <c r="C33" s="304"/>
      <c r="D33" s="304"/>
      <c r="E33" s="304"/>
      <c r="F33" s="304"/>
    </row>
  </sheetData>
  <mergeCells count="2">
    <mergeCell ref="A1:E1"/>
    <mergeCell ref="A33:F3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AMJ113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9.7109375" style="1" customWidth="1"/>
    <col min="2" max="2" width="11" style="1"/>
    <col min="3" max="3" width="21" style="1" customWidth="1"/>
    <col min="4" max="8" width="9.42578125" style="1" customWidth="1"/>
    <col min="9" max="9" width="12.42578125" style="1" customWidth="1"/>
    <col min="10" max="10" width="11" style="1"/>
    <col min="11" max="11" width="18.140625" style="1" customWidth="1"/>
    <col min="12" max="1024" width="11" style="1"/>
  </cols>
  <sheetData>
    <row r="1" spans="1:9" ht="11.25" customHeight="1" x14ac:dyDescent="0.2">
      <c r="A1" s="283" t="s">
        <v>524</v>
      </c>
      <c r="B1" s="283"/>
      <c r="C1" s="283"/>
      <c r="D1" s="283"/>
      <c r="E1" s="283"/>
      <c r="F1" s="283"/>
      <c r="G1" s="283"/>
    </row>
    <row r="2" spans="1:9" ht="25.5" customHeight="1" x14ac:dyDescent="0.2">
      <c r="A2" s="274"/>
      <c r="B2" s="274"/>
      <c r="C2" s="274"/>
      <c r="D2" s="274"/>
      <c r="E2" s="247" t="s">
        <v>133</v>
      </c>
      <c r="F2" s="247" t="s">
        <v>525</v>
      </c>
      <c r="G2" s="247" t="s">
        <v>99</v>
      </c>
    </row>
    <row r="3" spans="1:9" ht="11.25" customHeight="1" x14ac:dyDescent="0.2">
      <c r="A3" s="263" t="s">
        <v>197</v>
      </c>
      <c r="B3" s="307" t="s">
        <v>198</v>
      </c>
      <c r="C3" s="70" t="s">
        <v>526</v>
      </c>
      <c r="D3" s="70"/>
      <c r="E3" s="51">
        <v>108668.30499999999</v>
      </c>
      <c r="F3" s="55">
        <v>25.463601623306801</v>
      </c>
      <c r="G3" s="51">
        <v>2767086.4276000001</v>
      </c>
      <c r="I3" s="50"/>
    </row>
    <row r="4" spans="1:9" ht="11.25" customHeight="1" x14ac:dyDescent="0.2">
      <c r="A4" s="263"/>
      <c r="B4" s="307"/>
      <c r="C4" s="70" t="s">
        <v>527</v>
      </c>
      <c r="D4" s="70"/>
      <c r="E4" s="51">
        <v>33549.660000000003</v>
      </c>
      <c r="F4" s="55">
        <v>45.060193033550902</v>
      </c>
      <c r="G4" s="51">
        <v>1511754.1558099999</v>
      </c>
      <c r="I4" s="40"/>
    </row>
    <row r="5" spans="1:9" ht="11.25" customHeight="1" x14ac:dyDescent="0.2">
      <c r="A5" s="263"/>
      <c r="B5" s="307"/>
      <c r="C5" s="70" t="s">
        <v>528</v>
      </c>
      <c r="D5" s="70"/>
      <c r="E5" s="51">
        <v>21138.946</v>
      </c>
      <c r="F5" s="55">
        <v>26.904528546503698</v>
      </c>
      <c r="G5" s="51">
        <v>568733.37609999999</v>
      </c>
      <c r="I5" s="50"/>
    </row>
    <row r="6" spans="1:9" ht="11.25" customHeight="1" x14ac:dyDescent="0.2">
      <c r="A6" s="263"/>
      <c r="B6" s="307"/>
      <c r="C6" s="70" t="s">
        <v>529</v>
      </c>
      <c r="D6" s="70"/>
      <c r="E6" s="51">
        <v>55869.32</v>
      </c>
      <c r="F6" s="55">
        <v>9.1545292407353394</v>
      </c>
      <c r="G6" s="51">
        <v>511457.3236</v>
      </c>
      <c r="I6" s="50"/>
    </row>
    <row r="7" spans="1:9" ht="11.25" customHeight="1" x14ac:dyDescent="0.2">
      <c r="A7" s="263"/>
      <c r="B7" s="307"/>
      <c r="C7" s="70" t="s">
        <v>530</v>
      </c>
      <c r="D7" s="70"/>
      <c r="E7" s="51">
        <v>34946.86</v>
      </c>
      <c r="F7" s="55">
        <v>3.6233246992719801</v>
      </c>
      <c r="G7" s="51">
        <v>126623.821</v>
      </c>
    </row>
    <row r="8" spans="1:9" ht="11.25" customHeight="1" x14ac:dyDescent="0.2">
      <c r="A8" s="263"/>
      <c r="B8" s="307"/>
      <c r="C8" s="102" t="s">
        <v>531</v>
      </c>
      <c r="D8" s="248"/>
      <c r="E8" s="57">
        <f>SUM(E3:E7)</f>
        <v>254173.09100000001</v>
      </c>
      <c r="F8" s="57"/>
      <c r="G8" s="57">
        <f>SUM(G3:G7)</f>
        <v>5485655.1041100007</v>
      </c>
    </row>
    <row r="9" spans="1:9" ht="11.25" customHeight="1" x14ac:dyDescent="0.2">
      <c r="A9" s="263"/>
      <c r="B9" s="307" t="s">
        <v>199</v>
      </c>
      <c r="C9" s="70" t="s">
        <v>532</v>
      </c>
      <c r="D9" s="70"/>
      <c r="E9" s="51">
        <v>104827.943</v>
      </c>
      <c r="F9" s="55">
        <v>14.2235412536903</v>
      </c>
      <c r="G9" s="51">
        <v>1491024.5718</v>
      </c>
    </row>
    <row r="10" spans="1:9" ht="11.25" customHeight="1" x14ac:dyDescent="0.2">
      <c r="A10" s="263"/>
      <c r="B10" s="307"/>
      <c r="C10" s="70" t="s">
        <v>533</v>
      </c>
      <c r="D10" s="70"/>
      <c r="E10" s="51">
        <v>44534.85</v>
      </c>
      <c r="F10" s="55">
        <v>11.3762015320586</v>
      </c>
      <c r="G10" s="51">
        <v>506637.42879999999</v>
      </c>
    </row>
    <row r="11" spans="1:9" ht="11.25" customHeight="1" x14ac:dyDescent="0.2">
      <c r="A11" s="263"/>
      <c r="B11" s="307"/>
      <c r="C11" s="70" t="s">
        <v>534</v>
      </c>
      <c r="D11" s="70"/>
      <c r="E11" s="51">
        <v>180733.86</v>
      </c>
      <c r="F11" s="55">
        <v>4.1595122839738004</v>
      </c>
      <c r="G11" s="51">
        <v>751764.7108</v>
      </c>
    </row>
    <row r="12" spans="1:9" ht="11.25" customHeight="1" x14ac:dyDescent="0.2">
      <c r="A12" s="263"/>
      <c r="B12" s="307"/>
      <c r="C12" s="70" t="s">
        <v>535</v>
      </c>
      <c r="D12" s="70"/>
      <c r="E12" s="51">
        <v>18598.259999999998</v>
      </c>
      <c r="F12" s="55">
        <v>2.4117866778935202</v>
      </c>
      <c r="G12" s="51">
        <v>44855.0357</v>
      </c>
    </row>
    <row r="13" spans="1:9" ht="11.25" customHeight="1" x14ac:dyDescent="0.2">
      <c r="A13" s="263"/>
      <c r="B13" s="307"/>
      <c r="C13" s="70" t="s">
        <v>536</v>
      </c>
      <c r="D13" s="70"/>
      <c r="E13" s="51">
        <v>1830.85</v>
      </c>
      <c r="F13" s="55">
        <v>0.90889231777589596</v>
      </c>
      <c r="G13" s="51">
        <v>1664.0454999999999</v>
      </c>
    </row>
    <row r="14" spans="1:9" ht="11.25" customHeight="1" x14ac:dyDescent="0.2">
      <c r="A14" s="263"/>
      <c r="B14" s="307"/>
      <c r="C14" s="102" t="s">
        <v>537</v>
      </c>
      <c r="D14" s="248"/>
      <c r="E14" s="57">
        <f>SUM(E9:E13)</f>
        <v>350525.76299999998</v>
      </c>
      <c r="F14" s="57"/>
      <c r="G14" s="57">
        <f>SUM(G9:G13)</f>
        <v>2795945.7925999998</v>
      </c>
    </row>
    <row r="15" spans="1:9" ht="11.25" customHeight="1" x14ac:dyDescent="0.2">
      <c r="A15" s="263"/>
      <c r="B15" s="307" t="s">
        <v>200</v>
      </c>
      <c r="C15" s="70" t="s">
        <v>538</v>
      </c>
      <c r="D15" s="70"/>
      <c r="E15" s="51">
        <v>78324.453999999998</v>
      </c>
      <c r="F15" s="55">
        <v>15.1176435159063</v>
      </c>
      <c r="G15" s="51">
        <v>1184081.1741500001</v>
      </c>
    </row>
    <row r="16" spans="1:9" ht="11.25" customHeight="1" x14ac:dyDescent="0.2">
      <c r="A16" s="263"/>
      <c r="B16" s="307"/>
      <c r="C16" s="70" t="s">
        <v>539</v>
      </c>
      <c r="D16" s="70"/>
      <c r="E16" s="51">
        <v>163168.66500000001</v>
      </c>
      <c r="F16" s="55">
        <v>5.3752926819619402</v>
      </c>
      <c r="G16" s="51">
        <v>877079.33089999994</v>
      </c>
    </row>
    <row r="17" spans="1:7" ht="11.25" customHeight="1" x14ac:dyDescent="0.2">
      <c r="A17" s="263"/>
      <c r="B17" s="307"/>
      <c r="C17" s="70" t="s">
        <v>540</v>
      </c>
      <c r="D17" s="70"/>
      <c r="E17" s="51">
        <v>30897.212</v>
      </c>
      <c r="F17" s="55">
        <v>21.420646558660401</v>
      </c>
      <c r="G17" s="51">
        <v>661838.25789999997</v>
      </c>
    </row>
    <row r="18" spans="1:7" ht="11.25" customHeight="1" x14ac:dyDescent="0.2">
      <c r="A18" s="263"/>
      <c r="B18" s="307"/>
      <c r="C18" s="70" t="s">
        <v>541</v>
      </c>
      <c r="D18" s="70"/>
      <c r="E18" s="51">
        <v>109581.63</v>
      </c>
      <c r="F18" s="55">
        <v>5.7616243963518299</v>
      </c>
      <c r="G18" s="51">
        <v>631368.19279999996</v>
      </c>
    </row>
    <row r="19" spans="1:7" ht="11.25" customHeight="1" x14ac:dyDescent="0.2">
      <c r="A19" s="263"/>
      <c r="B19" s="307"/>
      <c r="C19" s="70" t="s">
        <v>542</v>
      </c>
      <c r="D19" s="70"/>
      <c r="E19" s="51">
        <v>112824.22</v>
      </c>
      <c r="F19" s="55">
        <v>4.8499757250703803</v>
      </c>
      <c r="G19" s="51">
        <v>547194.72820000001</v>
      </c>
    </row>
    <row r="20" spans="1:7" ht="11.25" customHeight="1" x14ac:dyDescent="0.2">
      <c r="A20" s="263"/>
      <c r="B20" s="307"/>
      <c r="C20" s="70" t="s">
        <v>543</v>
      </c>
      <c r="D20" s="70"/>
      <c r="E20" s="51">
        <v>134688.82</v>
      </c>
      <c r="F20" s="55">
        <v>3.52895709903762</v>
      </c>
      <c r="G20" s="51">
        <v>475311.0675</v>
      </c>
    </row>
    <row r="21" spans="1:7" ht="11.25" customHeight="1" x14ac:dyDescent="0.2">
      <c r="A21" s="263"/>
      <c r="B21" s="307"/>
      <c r="C21" s="70" t="s">
        <v>544</v>
      </c>
      <c r="D21" s="70"/>
      <c r="E21" s="51">
        <v>85381.34</v>
      </c>
      <c r="F21" s="55">
        <v>5.3673627984756402</v>
      </c>
      <c r="G21" s="51">
        <v>458272.62800000003</v>
      </c>
    </row>
    <row r="22" spans="1:7" ht="11.25" customHeight="1" x14ac:dyDescent="0.2">
      <c r="A22" s="263"/>
      <c r="B22" s="307"/>
      <c r="C22" s="70" t="s">
        <v>545</v>
      </c>
      <c r="D22" s="70"/>
      <c r="E22" s="51">
        <v>136759.48000000001</v>
      </c>
      <c r="F22" s="55">
        <v>3.2140668160627701</v>
      </c>
      <c r="G22" s="51">
        <v>439554.10645000002</v>
      </c>
    </row>
    <row r="23" spans="1:7" ht="11.25" customHeight="1" x14ac:dyDescent="0.2">
      <c r="A23" s="263"/>
      <c r="B23" s="307"/>
      <c r="C23" s="70" t="s">
        <v>546</v>
      </c>
      <c r="D23" s="70"/>
      <c r="E23" s="51">
        <v>48072.71</v>
      </c>
      <c r="F23" s="55">
        <v>8.5350450141046803</v>
      </c>
      <c r="G23" s="51">
        <v>410302.7438</v>
      </c>
    </row>
    <row r="24" spans="1:7" ht="11.25" customHeight="1" x14ac:dyDescent="0.2">
      <c r="A24" s="263"/>
      <c r="B24" s="307"/>
      <c r="C24" s="70" t="s">
        <v>547</v>
      </c>
      <c r="D24" s="70"/>
      <c r="E24" s="51">
        <v>53466.99</v>
      </c>
      <c r="F24" s="55">
        <v>7.06411074571432</v>
      </c>
      <c r="G24" s="51">
        <v>377696.73859999998</v>
      </c>
    </row>
    <row r="25" spans="1:7" ht="11.25" customHeight="1" x14ac:dyDescent="0.2">
      <c r="A25" s="263"/>
      <c r="B25" s="307"/>
      <c r="C25" s="70" t="s">
        <v>548</v>
      </c>
      <c r="D25" s="70"/>
      <c r="E25" s="51">
        <v>49210.99</v>
      </c>
      <c r="F25" s="55">
        <v>7.6058494576109901</v>
      </c>
      <c r="G25" s="51">
        <v>374291.38160000002</v>
      </c>
    </row>
    <row r="26" spans="1:7" ht="11.25" customHeight="1" x14ac:dyDescent="0.2">
      <c r="A26" s="263"/>
      <c r="B26" s="307"/>
      <c r="C26" s="70" t="s">
        <v>549</v>
      </c>
      <c r="D26" s="70"/>
      <c r="E26" s="51">
        <v>21395.86</v>
      </c>
      <c r="F26" s="55">
        <v>16.4328354597572</v>
      </c>
      <c r="G26" s="51">
        <v>351594.64689999999</v>
      </c>
    </row>
    <row r="27" spans="1:7" ht="11.25" customHeight="1" x14ac:dyDescent="0.2">
      <c r="A27" s="263"/>
      <c r="B27" s="307"/>
      <c r="C27" s="70" t="s">
        <v>550</v>
      </c>
      <c r="D27" s="70"/>
      <c r="E27" s="51">
        <v>144106.57999999999</v>
      </c>
      <c r="F27" s="55">
        <v>2.3972663593848398</v>
      </c>
      <c r="G27" s="51">
        <v>345461.85639999999</v>
      </c>
    </row>
    <row r="28" spans="1:7" ht="11.25" customHeight="1" x14ac:dyDescent="0.2">
      <c r="A28" s="263"/>
      <c r="B28" s="307"/>
      <c r="C28" s="70" t="s">
        <v>551</v>
      </c>
      <c r="D28" s="70"/>
      <c r="E28" s="51">
        <v>69132.683000000005</v>
      </c>
      <c r="F28" s="55">
        <v>4.6032358269676896</v>
      </c>
      <c r="G28" s="51">
        <v>318234.04320000001</v>
      </c>
    </row>
    <row r="29" spans="1:7" ht="11.25" customHeight="1" x14ac:dyDescent="0.2">
      <c r="A29" s="263"/>
      <c r="B29" s="307"/>
      <c r="C29" s="70" t="s">
        <v>552</v>
      </c>
      <c r="D29" s="70"/>
      <c r="E29" s="51">
        <v>15098.77</v>
      </c>
      <c r="F29" s="55">
        <v>17.262781584195299</v>
      </c>
      <c r="G29" s="51">
        <v>260646.76869999999</v>
      </c>
    </row>
    <row r="30" spans="1:7" ht="11.25" customHeight="1" x14ac:dyDescent="0.2">
      <c r="A30" s="263"/>
      <c r="B30" s="307"/>
      <c r="C30" s="70" t="s">
        <v>553</v>
      </c>
      <c r="D30" s="70"/>
      <c r="E30" s="51">
        <v>86539.65</v>
      </c>
      <c r="F30" s="55">
        <v>2.3777273769884699</v>
      </c>
      <c r="G30" s="51">
        <v>205767.69500000001</v>
      </c>
    </row>
    <row r="31" spans="1:7" ht="11.25" customHeight="1" x14ac:dyDescent="0.2">
      <c r="A31" s="263"/>
      <c r="B31" s="307"/>
      <c r="C31" s="70" t="s">
        <v>554</v>
      </c>
      <c r="D31" s="70"/>
      <c r="E31" s="51">
        <v>23969.3</v>
      </c>
      <c r="F31" s="55">
        <v>8.3113373022991901</v>
      </c>
      <c r="G31" s="51">
        <v>199216.93719999999</v>
      </c>
    </row>
    <row r="32" spans="1:7" ht="11.25" customHeight="1" x14ac:dyDescent="0.2">
      <c r="A32" s="263"/>
      <c r="B32" s="307"/>
      <c r="C32" s="70" t="s">
        <v>555</v>
      </c>
      <c r="D32" s="70"/>
      <c r="E32" s="51">
        <v>31406.5</v>
      </c>
      <c r="F32" s="55">
        <v>4.1087609252861697</v>
      </c>
      <c r="G32" s="51">
        <v>129041.8</v>
      </c>
    </row>
    <row r="33" spans="1:8" ht="11.25" customHeight="1" x14ac:dyDescent="0.2">
      <c r="A33" s="263"/>
      <c r="B33" s="307"/>
      <c r="C33" s="70" t="s">
        <v>556</v>
      </c>
      <c r="D33" s="70"/>
      <c r="E33" s="51">
        <v>63129.08</v>
      </c>
      <c r="F33" s="55">
        <v>1.99792333580657</v>
      </c>
      <c r="G33" s="51">
        <v>126127.0621</v>
      </c>
    </row>
    <row r="34" spans="1:8" ht="11.25" customHeight="1" x14ac:dyDescent="0.2">
      <c r="A34" s="263"/>
      <c r="B34" s="307"/>
      <c r="C34" s="70" t="s">
        <v>557</v>
      </c>
      <c r="D34" s="70"/>
      <c r="E34" s="51">
        <v>6765.89</v>
      </c>
      <c r="F34" s="55">
        <v>18.546333180113798</v>
      </c>
      <c r="G34" s="51">
        <v>125482.45020000001</v>
      </c>
    </row>
    <row r="35" spans="1:8" ht="11.25" customHeight="1" x14ac:dyDescent="0.2">
      <c r="A35" s="263"/>
      <c r="B35" s="307"/>
      <c r="C35" s="70" t="s">
        <v>558</v>
      </c>
      <c r="D35" s="70"/>
      <c r="E35" s="51">
        <v>82688.179999999993</v>
      </c>
      <c r="F35" s="55">
        <v>1.4906388373767601</v>
      </c>
      <c r="G35" s="51">
        <v>123258.21249999999</v>
      </c>
    </row>
    <row r="36" spans="1:8" ht="11.25" customHeight="1" x14ac:dyDescent="0.2">
      <c r="A36" s="263"/>
      <c r="B36" s="307"/>
      <c r="C36" s="70" t="s">
        <v>559</v>
      </c>
      <c r="D36" s="70"/>
      <c r="E36" s="51">
        <v>12702.795</v>
      </c>
      <c r="F36" s="55">
        <v>6.3897144289898398</v>
      </c>
      <c r="G36" s="51">
        <v>81167.232499999998</v>
      </c>
    </row>
    <row r="37" spans="1:8" ht="11.25" customHeight="1" x14ac:dyDescent="0.2">
      <c r="A37" s="263"/>
      <c r="B37" s="307"/>
      <c r="C37" s="70" t="s">
        <v>560</v>
      </c>
      <c r="D37" s="70"/>
      <c r="E37" s="51">
        <v>4634.7</v>
      </c>
      <c r="F37" s="55">
        <v>17.144246661056801</v>
      </c>
      <c r="G37" s="51">
        <v>79458.44</v>
      </c>
    </row>
    <row r="38" spans="1:8" ht="11.25" customHeight="1" x14ac:dyDescent="0.2">
      <c r="A38" s="263"/>
      <c r="B38" s="307"/>
      <c r="C38" s="70" t="s">
        <v>561</v>
      </c>
      <c r="D38" s="70"/>
      <c r="E38" s="51">
        <v>264476.13900000002</v>
      </c>
      <c r="F38" s="55">
        <v>3.1212527490037099</v>
      </c>
      <c r="G38" s="51">
        <v>798220.04500000004</v>
      </c>
    </row>
    <row r="39" spans="1:8" ht="11.25" customHeight="1" x14ac:dyDescent="0.2">
      <c r="A39" s="263"/>
      <c r="B39" s="307"/>
      <c r="C39" s="102" t="s">
        <v>562</v>
      </c>
      <c r="D39" s="248"/>
      <c r="E39" s="57">
        <f>SUM(E15:E38)</f>
        <v>1828422.6379999996</v>
      </c>
      <c r="F39" s="57"/>
      <c r="G39" s="57">
        <f>SUM(G15:G38)</f>
        <v>9580667.5395999979</v>
      </c>
    </row>
    <row r="40" spans="1:8" ht="11.25" customHeight="1" x14ac:dyDescent="0.2">
      <c r="A40" s="263"/>
      <c r="B40" s="307"/>
      <c r="C40" s="70" t="s">
        <v>563</v>
      </c>
      <c r="D40" s="70"/>
      <c r="E40" s="51">
        <v>22.73</v>
      </c>
      <c r="F40" s="55">
        <v>55.719313682358099</v>
      </c>
      <c r="G40" s="51">
        <v>1266.5</v>
      </c>
    </row>
    <row r="41" spans="1:8" ht="11.25" customHeight="1" x14ac:dyDescent="0.2">
      <c r="A41" s="263"/>
      <c r="B41" s="307"/>
      <c r="C41" s="102" t="s">
        <v>564</v>
      </c>
      <c r="D41" s="248"/>
      <c r="E41" s="57">
        <f>SUM(E40:E40)</f>
        <v>22.73</v>
      </c>
      <c r="F41" s="57"/>
      <c r="G41" s="57">
        <f>SUM(G40:G40)</f>
        <v>1266.5</v>
      </c>
    </row>
    <row r="42" spans="1:8" ht="11.25" customHeight="1" x14ac:dyDescent="0.2">
      <c r="A42" s="263"/>
      <c r="B42" s="102" t="s">
        <v>68</v>
      </c>
      <c r="C42" s="102"/>
      <c r="D42" s="102"/>
      <c r="E42" s="57">
        <f>E41+E39+E14+E8</f>
        <v>2433144.2219999996</v>
      </c>
      <c r="F42" s="57"/>
      <c r="G42" s="57">
        <f>G41+G39+G14+G8</f>
        <v>17863534.936310001</v>
      </c>
    </row>
    <row r="43" spans="1:8" ht="11.25" customHeight="1" x14ac:dyDescent="0.2">
      <c r="A43" s="274"/>
      <c r="B43" s="274"/>
      <c r="C43" s="274"/>
      <c r="D43" s="80" t="s">
        <v>208</v>
      </c>
      <c r="E43" s="80" t="s">
        <v>133</v>
      </c>
      <c r="F43" s="80" t="s">
        <v>565</v>
      </c>
      <c r="G43" s="80" t="s">
        <v>99</v>
      </c>
    </row>
    <row r="44" spans="1:8" ht="11.25" customHeight="1" x14ac:dyDescent="0.2">
      <c r="A44" s="263" t="s">
        <v>202</v>
      </c>
      <c r="B44" s="307" t="s">
        <v>203</v>
      </c>
      <c r="C44" s="70" t="s">
        <v>566</v>
      </c>
      <c r="D44" s="51">
        <v>39955598</v>
      </c>
      <c r="E44" s="211"/>
      <c r="F44" s="249">
        <v>0.38747500012388703</v>
      </c>
      <c r="G44" s="250">
        <v>15481795.34</v>
      </c>
    </row>
    <row r="45" spans="1:8" x14ac:dyDescent="0.2">
      <c r="A45" s="263"/>
      <c r="B45" s="307"/>
      <c r="C45" s="70" t="s">
        <v>567</v>
      </c>
      <c r="D45" s="51">
        <v>2363539</v>
      </c>
      <c r="E45" s="211"/>
      <c r="F45" s="249">
        <v>0.38747499829704501</v>
      </c>
      <c r="G45" s="250">
        <v>915812.27</v>
      </c>
    </row>
    <row r="46" spans="1:8" ht="11.25" customHeight="1" x14ac:dyDescent="0.2">
      <c r="A46" s="263"/>
      <c r="B46" s="307"/>
      <c r="C46" s="70" t="s">
        <v>568</v>
      </c>
      <c r="D46" s="70"/>
      <c r="E46" s="51">
        <v>218</v>
      </c>
      <c r="F46" s="249">
        <v>9.3577981651376092</v>
      </c>
      <c r="G46" s="250">
        <v>2040</v>
      </c>
      <c r="H46" s="135"/>
    </row>
    <row r="47" spans="1:8" ht="11.25" customHeight="1" x14ac:dyDescent="0.2">
      <c r="A47" s="263"/>
      <c r="B47" s="307"/>
      <c r="C47" s="70" t="s">
        <v>569</v>
      </c>
      <c r="D47" s="70"/>
      <c r="E47" s="51">
        <v>48090</v>
      </c>
      <c r="F47" s="249">
        <v>2.7</v>
      </c>
      <c r="G47" s="211">
        <v>129843</v>
      </c>
      <c r="H47" s="13"/>
    </row>
    <row r="48" spans="1:8" ht="11.25" customHeight="1" x14ac:dyDescent="0.2">
      <c r="A48" s="263"/>
      <c r="B48" s="307"/>
      <c r="C48" s="102" t="s">
        <v>570</v>
      </c>
      <c r="D48" s="57">
        <f>SUM(D44:D47)</f>
        <v>42319137</v>
      </c>
      <c r="E48" s="57">
        <f>SUM(E44:E47)</f>
        <v>48308</v>
      </c>
      <c r="F48" s="57"/>
      <c r="G48" s="57">
        <f>SUM(G44:G47)</f>
        <v>16529490.609999999</v>
      </c>
      <c r="H48" s="13"/>
    </row>
    <row r="49" spans="1:17" ht="11.25" customHeight="1" x14ac:dyDescent="0.2">
      <c r="A49" s="263"/>
      <c r="B49" s="307" t="s">
        <v>204</v>
      </c>
      <c r="C49" s="70"/>
      <c r="D49" s="51"/>
      <c r="E49" s="51"/>
      <c r="F49" s="249"/>
      <c r="G49" s="251"/>
      <c r="H49" s="13"/>
    </row>
    <row r="50" spans="1:17" ht="11.25" customHeight="1" x14ac:dyDescent="0.2">
      <c r="A50" s="263"/>
      <c r="B50" s="307"/>
      <c r="C50" s="70" t="s">
        <v>571</v>
      </c>
      <c r="D50" s="51">
        <v>125</v>
      </c>
      <c r="E50" s="51"/>
      <c r="F50" s="249">
        <v>0.752</v>
      </c>
      <c r="G50" s="251">
        <v>94</v>
      </c>
      <c r="H50" s="13"/>
    </row>
    <row r="51" spans="1:17" ht="11.25" customHeight="1" x14ac:dyDescent="0.2">
      <c r="A51" s="263"/>
      <c r="B51" s="307"/>
      <c r="C51" s="70" t="s">
        <v>572</v>
      </c>
      <c r="D51" s="51">
        <v>270</v>
      </c>
      <c r="E51" s="51"/>
      <c r="F51" s="249">
        <v>5</v>
      </c>
      <c r="G51" s="251">
        <v>1350</v>
      </c>
      <c r="H51" s="13"/>
    </row>
    <row r="52" spans="1:17" ht="11.25" customHeight="1" x14ac:dyDescent="0.2">
      <c r="A52" s="263"/>
      <c r="B52" s="307"/>
      <c r="C52" s="102" t="s">
        <v>573</v>
      </c>
      <c r="D52" s="57">
        <f>SUM(D49:D51)</f>
        <v>395</v>
      </c>
      <c r="E52" s="57"/>
      <c r="F52" s="57"/>
      <c r="G52" s="57">
        <f>SUM(G49:G51)</f>
        <v>1444</v>
      </c>
      <c r="H52" s="252"/>
    </row>
    <row r="53" spans="1:17" ht="11.25" customHeight="1" x14ac:dyDescent="0.2">
      <c r="A53" s="263"/>
      <c r="B53" s="288" t="s">
        <v>69</v>
      </c>
      <c r="C53" s="288"/>
      <c r="D53" s="57"/>
      <c r="E53" s="57"/>
      <c r="F53" s="57"/>
      <c r="G53" s="57">
        <f>G48+G52</f>
        <v>16530934.609999999</v>
      </c>
    </row>
    <row r="54" spans="1:17" ht="11.25" customHeight="1" x14ac:dyDescent="0.2">
      <c r="A54" s="305" t="s">
        <v>205</v>
      </c>
      <c r="B54" s="305"/>
      <c r="C54" s="305"/>
      <c r="D54" s="102"/>
      <c r="E54" s="57"/>
      <c r="F54" s="57"/>
      <c r="G54" s="57">
        <f>G53+G42</f>
        <v>34394469.54631</v>
      </c>
    </row>
    <row r="55" spans="1:17" ht="23.25" customHeight="1" x14ac:dyDescent="0.2">
      <c r="A55" s="306" t="s">
        <v>584</v>
      </c>
      <c r="B55" s="306"/>
      <c r="C55" s="306"/>
      <c r="D55" s="306"/>
      <c r="E55" s="306"/>
      <c r="F55" s="306"/>
      <c r="G55" s="306"/>
      <c r="Q55" s="13"/>
    </row>
    <row r="56" spans="1:17" ht="11.25" customHeight="1" x14ac:dyDescent="0.2">
      <c r="Q56" s="13"/>
    </row>
    <row r="57" spans="1:17" ht="24.75" customHeight="1" x14ac:dyDescent="0.2">
      <c r="Q57" s="13"/>
    </row>
    <row r="113" ht="12.75" customHeight="1" x14ac:dyDescent="0.2"/>
  </sheetData>
  <mergeCells count="14">
    <mergeCell ref="A1:G1"/>
    <mergeCell ref="A2:D2"/>
    <mergeCell ref="A3:A42"/>
    <mergeCell ref="B3:B8"/>
    <mergeCell ref="B9:B14"/>
    <mergeCell ref="B15:B39"/>
    <mergeCell ref="B40:B41"/>
    <mergeCell ref="A54:C54"/>
    <mergeCell ref="A55:G55"/>
    <mergeCell ref="A43:C43"/>
    <mergeCell ref="A44:A53"/>
    <mergeCell ref="B44:B48"/>
    <mergeCell ref="B49:B52"/>
    <mergeCell ref="B53:C5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AMJ54"/>
  <sheetViews>
    <sheetView topLeftCell="A37" zoomScaleNormal="100" workbookViewId="0">
      <selection sqref="A1:H1"/>
    </sheetView>
  </sheetViews>
  <sheetFormatPr baseColWidth="10" defaultColWidth="11" defaultRowHeight="12.75" x14ac:dyDescent="0.2"/>
  <cols>
    <col min="1" max="2" width="11" style="60"/>
    <col min="3" max="3" width="21.7109375" style="60" customWidth="1"/>
    <col min="4" max="1024" width="11" style="60"/>
  </cols>
  <sheetData>
    <row r="1" spans="1:10" ht="11.25" customHeight="1" x14ac:dyDescent="0.2">
      <c r="A1" s="286" t="s">
        <v>574</v>
      </c>
      <c r="B1" s="286"/>
      <c r="C1" s="286"/>
      <c r="D1" s="286"/>
      <c r="E1" s="286"/>
      <c r="F1" s="286"/>
      <c r="G1" s="286"/>
      <c r="H1" s="286"/>
    </row>
    <row r="2" spans="1:10" ht="22.5" x14ac:dyDescent="0.2">
      <c r="A2" s="274"/>
      <c r="B2" s="274"/>
      <c r="C2" s="274"/>
      <c r="D2" s="80" t="s">
        <v>73</v>
      </c>
      <c r="E2" s="80" t="s">
        <v>74</v>
      </c>
      <c r="F2" s="80" t="s">
        <v>575</v>
      </c>
      <c r="G2" s="80" t="s">
        <v>76</v>
      </c>
      <c r="H2" s="80" t="s">
        <v>576</v>
      </c>
      <c r="J2" s="50"/>
    </row>
    <row r="3" spans="1:10" ht="11.25" customHeight="1" x14ac:dyDescent="0.2">
      <c r="A3" s="263" t="s">
        <v>197</v>
      </c>
      <c r="B3" s="307" t="s">
        <v>198</v>
      </c>
      <c r="C3" s="70" t="s">
        <v>526</v>
      </c>
      <c r="D3" s="53">
        <v>2767086.4276000001</v>
      </c>
      <c r="E3" s="51">
        <v>4116238.8420000002</v>
      </c>
      <c r="F3" s="54">
        <f t="shared" ref="F3:F34" si="0">(D3-E3)/E3</f>
        <v>-0.32776339425058076</v>
      </c>
      <c r="G3" s="53">
        <v>2695150.1901425798</v>
      </c>
      <c r="H3" s="54">
        <f t="shared" ref="H3:H34" si="1">(G3-E3)/E3</f>
        <v>-0.34523960013140081</v>
      </c>
      <c r="J3" s="50"/>
    </row>
    <row r="4" spans="1:10" ht="11.25" customHeight="1" x14ac:dyDescent="0.2">
      <c r="A4" s="263"/>
      <c r="B4" s="307"/>
      <c r="C4" s="70" t="s">
        <v>527</v>
      </c>
      <c r="D4" s="53">
        <v>1511754.1558099999</v>
      </c>
      <c r="E4" s="51">
        <v>2361759.8413499999</v>
      </c>
      <c r="F4" s="54">
        <f t="shared" si="0"/>
        <v>-0.3599035222201637</v>
      </c>
      <c r="G4" s="53">
        <v>1490433.08124958</v>
      </c>
      <c r="H4" s="54">
        <f t="shared" si="1"/>
        <v>-0.36893114399064508</v>
      </c>
      <c r="J4" s="40"/>
    </row>
    <row r="5" spans="1:10" ht="11.25" customHeight="1" x14ac:dyDescent="0.2">
      <c r="A5" s="263"/>
      <c r="B5" s="307"/>
      <c r="C5" s="70" t="s">
        <v>528</v>
      </c>
      <c r="D5" s="53">
        <v>568733.37609999999</v>
      </c>
      <c r="E5" s="51">
        <v>565997.16520000005</v>
      </c>
      <c r="F5" s="54">
        <f t="shared" si="0"/>
        <v>4.8343190889181984E-3</v>
      </c>
      <c r="G5" s="53">
        <v>578464.90961519897</v>
      </c>
      <c r="H5" s="54">
        <f t="shared" si="1"/>
        <v>2.2027927314429804E-2</v>
      </c>
      <c r="J5" s="50"/>
    </row>
    <row r="6" spans="1:10" ht="11.25" customHeight="1" x14ac:dyDescent="0.2">
      <c r="A6" s="263"/>
      <c r="B6" s="307"/>
      <c r="C6" s="70" t="s">
        <v>529</v>
      </c>
      <c r="D6" s="53">
        <v>511457.3236</v>
      </c>
      <c r="E6" s="51">
        <v>520211.9423</v>
      </c>
      <c r="F6" s="54">
        <f t="shared" si="0"/>
        <v>-1.6828946027831304E-2</v>
      </c>
      <c r="G6" s="53">
        <v>461698.707578253</v>
      </c>
      <c r="H6" s="54">
        <f t="shared" si="1"/>
        <v>-0.11247960679842123</v>
      </c>
      <c r="J6" s="50"/>
    </row>
    <row r="7" spans="1:10" ht="11.25" customHeight="1" x14ac:dyDescent="0.2">
      <c r="A7" s="263"/>
      <c r="B7" s="307"/>
      <c r="C7" s="70" t="s">
        <v>530</v>
      </c>
      <c r="D7" s="53">
        <v>126623.821</v>
      </c>
      <c r="E7" s="51">
        <v>176433.99780000001</v>
      </c>
      <c r="F7" s="54">
        <f t="shared" si="0"/>
        <v>-0.28231620561283916</v>
      </c>
      <c r="G7" s="53">
        <v>125013.391198008</v>
      </c>
      <c r="H7" s="54">
        <f t="shared" si="1"/>
        <v>-0.29144386707306141</v>
      </c>
      <c r="J7" s="50"/>
    </row>
    <row r="8" spans="1:10" x14ac:dyDescent="0.2">
      <c r="A8" s="263"/>
      <c r="B8" s="307"/>
      <c r="C8" s="102" t="s">
        <v>531</v>
      </c>
      <c r="D8" s="57">
        <f>SUM(D3:D7)</f>
        <v>5485655.1041100007</v>
      </c>
      <c r="E8" s="57">
        <f>SUM(E3:E7)</f>
        <v>7740641.7886500005</v>
      </c>
      <c r="F8" s="156">
        <f t="shared" si="0"/>
        <v>-0.29131779329285806</v>
      </c>
      <c r="G8" s="95">
        <f>SUM(G3:G7)</f>
        <v>5350760.2797836205</v>
      </c>
      <c r="H8" s="156">
        <f t="shared" si="1"/>
        <v>-0.3087446201645232</v>
      </c>
      <c r="J8" s="50"/>
    </row>
    <row r="9" spans="1:10" ht="11.25" customHeight="1" x14ac:dyDescent="0.2">
      <c r="A9" s="263"/>
      <c r="B9" s="307" t="s">
        <v>199</v>
      </c>
      <c r="C9" s="70" t="s">
        <v>532</v>
      </c>
      <c r="D9" s="53">
        <v>1491024.5718</v>
      </c>
      <c r="E9" s="51">
        <v>1215000.2675999999</v>
      </c>
      <c r="F9" s="54">
        <f t="shared" si="0"/>
        <v>0.22718044724815842</v>
      </c>
      <c r="G9" s="53">
        <v>1708170.08794675</v>
      </c>
      <c r="H9" s="54">
        <f t="shared" si="1"/>
        <v>0.40590099730670226</v>
      </c>
    </row>
    <row r="10" spans="1:10" x14ac:dyDescent="0.2">
      <c r="A10" s="263"/>
      <c r="B10" s="307"/>
      <c r="C10" s="70" t="s">
        <v>534</v>
      </c>
      <c r="D10" s="53">
        <v>506637.42879999999</v>
      </c>
      <c r="E10" s="51">
        <v>690002.15839999996</v>
      </c>
      <c r="F10" s="54">
        <f t="shared" si="0"/>
        <v>-0.26574515364588458</v>
      </c>
      <c r="G10" s="53">
        <v>751764.7108</v>
      </c>
      <c r="H10" s="54">
        <f t="shared" si="1"/>
        <v>8.9510665507506693E-2</v>
      </c>
    </row>
    <row r="11" spans="1:10" x14ac:dyDescent="0.2">
      <c r="A11" s="263"/>
      <c r="B11" s="307"/>
      <c r="C11" s="70" t="s">
        <v>533</v>
      </c>
      <c r="D11" s="53">
        <v>751764.7108</v>
      </c>
      <c r="E11" s="51">
        <v>466945.63339999999</v>
      </c>
      <c r="F11" s="54">
        <f t="shared" si="0"/>
        <v>0.60996196779083112</v>
      </c>
      <c r="G11" s="53">
        <v>506637.42879999999</v>
      </c>
      <c r="H11" s="54">
        <f t="shared" si="1"/>
        <v>8.500303367436951E-2</v>
      </c>
    </row>
    <row r="12" spans="1:10" x14ac:dyDescent="0.2">
      <c r="A12" s="263"/>
      <c r="B12" s="307"/>
      <c r="C12" s="70" t="s">
        <v>535</v>
      </c>
      <c r="D12" s="53">
        <v>44855.0357</v>
      </c>
      <c r="E12" s="51">
        <v>70454.121950000001</v>
      </c>
      <c r="F12" s="54">
        <f t="shared" si="0"/>
        <v>-0.36334405342766463</v>
      </c>
      <c r="G12" s="53">
        <v>49770.592592579596</v>
      </c>
      <c r="H12" s="54">
        <f t="shared" si="1"/>
        <v>-0.29357443943590877</v>
      </c>
    </row>
    <row r="13" spans="1:10" x14ac:dyDescent="0.2">
      <c r="A13" s="263"/>
      <c r="B13" s="307"/>
      <c r="C13" s="70" t="s">
        <v>536</v>
      </c>
      <c r="D13" s="53">
        <v>1664.0454999999999</v>
      </c>
      <c r="E13" s="51">
        <v>6000.134</v>
      </c>
      <c r="F13" s="54">
        <f t="shared" si="0"/>
        <v>-0.72266527714214379</v>
      </c>
      <c r="G13" s="53">
        <v>3989.0863096755402</v>
      </c>
      <c r="H13" s="54">
        <f t="shared" si="1"/>
        <v>-0.33516712965484768</v>
      </c>
    </row>
    <row r="14" spans="1:10" x14ac:dyDescent="0.2">
      <c r="A14" s="263"/>
      <c r="B14" s="307"/>
      <c r="C14" s="102" t="s">
        <v>537</v>
      </c>
      <c r="D14" s="57">
        <f>SUM(D9:D13)</f>
        <v>2795945.7925999998</v>
      </c>
      <c r="E14" s="57">
        <f>SUM(E9:E13)</f>
        <v>2448402.3153500003</v>
      </c>
      <c r="F14" s="156">
        <f t="shared" si="0"/>
        <v>0.1419470464764358</v>
      </c>
      <c r="G14" s="95">
        <f>SUM(G9:G13)</f>
        <v>3020331.906449005</v>
      </c>
      <c r="H14" s="156">
        <f t="shared" si="1"/>
        <v>0.23359297919028765</v>
      </c>
    </row>
    <row r="15" spans="1:10" ht="11.25" customHeight="1" x14ac:dyDescent="0.2">
      <c r="A15" s="263"/>
      <c r="B15" s="307" t="s">
        <v>200</v>
      </c>
      <c r="C15" s="70" t="s">
        <v>577</v>
      </c>
      <c r="D15" s="53">
        <v>1184081.1741500001</v>
      </c>
      <c r="E15" s="53">
        <v>1118665.8951999999</v>
      </c>
      <c r="F15" s="54">
        <f t="shared" si="0"/>
        <v>5.8476153810253555E-2</v>
      </c>
      <c r="G15" s="53">
        <v>1237363.2990758501</v>
      </c>
      <c r="H15" s="54">
        <f t="shared" si="1"/>
        <v>0.10610621489862164</v>
      </c>
    </row>
    <row r="16" spans="1:10" x14ac:dyDescent="0.2">
      <c r="A16" s="263"/>
      <c r="B16" s="307"/>
      <c r="C16" s="70" t="s">
        <v>539</v>
      </c>
      <c r="D16" s="53">
        <v>877079.33089999994</v>
      </c>
      <c r="E16" s="253">
        <v>836752.74789999996</v>
      </c>
      <c r="F16" s="54">
        <f t="shared" si="0"/>
        <v>4.8194144687552794E-2</v>
      </c>
      <c r="G16" s="53">
        <v>949819.60632876598</v>
      </c>
      <c r="H16" s="54">
        <f t="shared" si="1"/>
        <v>0.13512576888755984</v>
      </c>
    </row>
    <row r="17" spans="1:8" x14ac:dyDescent="0.2">
      <c r="A17" s="263"/>
      <c r="B17" s="307"/>
      <c r="C17" s="70" t="s">
        <v>540</v>
      </c>
      <c r="D17" s="53">
        <v>661838.25789999997</v>
      </c>
      <c r="E17" s="53">
        <v>538923.42749999999</v>
      </c>
      <c r="F17" s="54">
        <f t="shared" si="0"/>
        <v>0.2280747581714658</v>
      </c>
      <c r="G17" s="53">
        <v>671987.61016035196</v>
      </c>
      <c r="H17" s="54">
        <f t="shared" si="1"/>
        <v>0.24690740069998529</v>
      </c>
    </row>
    <row r="18" spans="1:8" x14ac:dyDescent="0.2">
      <c r="A18" s="263"/>
      <c r="B18" s="307"/>
      <c r="C18" s="70" t="s">
        <v>541</v>
      </c>
      <c r="D18" s="53">
        <v>631368.19279999996</v>
      </c>
      <c r="E18" s="253">
        <v>706873.24529999995</v>
      </c>
      <c r="F18" s="54">
        <f t="shared" si="0"/>
        <v>-0.10681554720316982</v>
      </c>
      <c r="G18" s="53">
        <v>578105.42240152799</v>
      </c>
      <c r="H18" s="54">
        <f t="shared" si="1"/>
        <v>-0.18216536522587209</v>
      </c>
    </row>
    <row r="19" spans="1:8" x14ac:dyDescent="0.2">
      <c r="A19" s="263"/>
      <c r="B19" s="307"/>
      <c r="C19" s="70" t="s">
        <v>542</v>
      </c>
      <c r="D19" s="53">
        <v>547194.72820000001</v>
      </c>
      <c r="E19" s="253">
        <v>505800.42340000003</v>
      </c>
      <c r="F19" s="54">
        <f t="shared" si="0"/>
        <v>8.1839205514591465E-2</v>
      </c>
      <c r="G19" s="53">
        <v>471291.96376385499</v>
      </c>
      <c r="H19" s="54">
        <f t="shared" si="1"/>
        <v>-6.8225446321650979E-2</v>
      </c>
    </row>
    <row r="20" spans="1:8" x14ac:dyDescent="0.2">
      <c r="A20" s="263"/>
      <c r="B20" s="307"/>
      <c r="C20" s="70" t="s">
        <v>543</v>
      </c>
      <c r="D20" s="53">
        <v>475311.0675</v>
      </c>
      <c r="E20" s="253">
        <v>486921.11940000003</v>
      </c>
      <c r="F20" s="54">
        <f t="shared" si="0"/>
        <v>-2.3843804340025962E-2</v>
      </c>
      <c r="G20" s="53">
        <v>491614.10607016098</v>
      </c>
      <c r="H20" s="54">
        <f t="shared" si="1"/>
        <v>9.6380840410943917E-3</v>
      </c>
    </row>
    <row r="21" spans="1:8" x14ac:dyDescent="0.2">
      <c r="A21" s="263"/>
      <c r="B21" s="307"/>
      <c r="C21" s="70" t="s">
        <v>544</v>
      </c>
      <c r="D21" s="53">
        <v>458272.62800000003</v>
      </c>
      <c r="E21" s="53">
        <v>230345.60639999999</v>
      </c>
      <c r="F21" s="54">
        <f t="shared" si="0"/>
        <v>0.98950019130905398</v>
      </c>
      <c r="G21" s="53">
        <v>379648.65729831799</v>
      </c>
      <c r="H21" s="54">
        <f t="shared" si="1"/>
        <v>0.6481697360402443</v>
      </c>
    </row>
    <row r="22" spans="1:8" x14ac:dyDescent="0.2">
      <c r="A22" s="263"/>
      <c r="B22" s="307"/>
      <c r="C22" s="70" t="s">
        <v>545</v>
      </c>
      <c r="D22" s="53">
        <v>439554.10645000002</v>
      </c>
      <c r="E22" s="253">
        <v>449257.06180000002</v>
      </c>
      <c r="F22" s="54">
        <f t="shared" si="0"/>
        <v>-2.1597780369047508E-2</v>
      </c>
      <c r="G22" s="53">
        <v>467520.83470279799</v>
      </c>
      <c r="H22" s="54">
        <f t="shared" si="1"/>
        <v>4.0653279504660564E-2</v>
      </c>
    </row>
    <row r="23" spans="1:8" x14ac:dyDescent="0.2">
      <c r="A23" s="263"/>
      <c r="B23" s="307"/>
      <c r="C23" s="70" t="s">
        <v>578</v>
      </c>
      <c r="D23" s="53">
        <v>410302.7438</v>
      </c>
      <c r="E23" s="253">
        <v>311521.60470000003</v>
      </c>
      <c r="F23" s="54">
        <f t="shared" si="0"/>
        <v>0.31709241866267251</v>
      </c>
      <c r="G23" s="53">
        <v>438384.62207061303</v>
      </c>
      <c r="H23" s="54">
        <f t="shared" si="1"/>
        <v>0.40723665857070807</v>
      </c>
    </row>
    <row r="24" spans="1:8" x14ac:dyDescent="0.2">
      <c r="A24" s="263"/>
      <c r="B24" s="307"/>
      <c r="C24" s="70" t="s">
        <v>547</v>
      </c>
      <c r="D24" s="53">
        <v>377696.73859999998</v>
      </c>
      <c r="E24" s="253">
        <v>467436.52480000001</v>
      </c>
      <c r="F24" s="54">
        <f t="shared" si="0"/>
        <v>-0.19198282855281065</v>
      </c>
      <c r="G24" s="53">
        <v>332977.747374425</v>
      </c>
      <c r="H24" s="54">
        <f t="shared" si="1"/>
        <v>-0.28765141423876811</v>
      </c>
    </row>
    <row r="25" spans="1:8" x14ac:dyDescent="0.2">
      <c r="A25" s="263"/>
      <c r="B25" s="307"/>
      <c r="C25" s="70" t="s">
        <v>548</v>
      </c>
      <c r="D25" s="53">
        <v>374291.38160000002</v>
      </c>
      <c r="E25" s="253">
        <v>387841.51120000001</v>
      </c>
      <c r="F25" s="54">
        <f t="shared" si="0"/>
        <v>-3.49372854857007E-2</v>
      </c>
      <c r="G25" s="53">
        <v>419998.57908770401</v>
      </c>
      <c r="H25" s="54">
        <f t="shared" si="1"/>
        <v>8.2912908905002233E-2</v>
      </c>
    </row>
    <row r="26" spans="1:8" x14ac:dyDescent="0.2">
      <c r="A26" s="263"/>
      <c r="B26" s="307"/>
      <c r="C26" s="70" t="s">
        <v>579</v>
      </c>
      <c r="D26" s="53">
        <v>351594.64689999999</v>
      </c>
      <c r="E26" s="253">
        <v>331986.33199999999</v>
      </c>
      <c r="F26" s="54">
        <f t="shared" si="0"/>
        <v>5.9063621028831989E-2</v>
      </c>
      <c r="G26" s="53">
        <v>428182.23507936898</v>
      </c>
      <c r="H26" s="54">
        <f t="shared" si="1"/>
        <v>0.2897586250007696</v>
      </c>
    </row>
    <row r="27" spans="1:8" x14ac:dyDescent="0.2">
      <c r="A27" s="263"/>
      <c r="B27" s="307"/>
      <c r="C27" s="70" t="s">
        <v>550</v>
      </c>
      <c r="D27" s="53">
        <v>345461.85639999999</v>
      </c>
      <c r="E27" s="253">
        <v>293624.12959999999</v>
      </c>
      <c r="F27" s="54">
        <f t="shared" si="0"/>
        <v>0.1765445056256712</v>
      </c>
      <c r="G27" s="53">
        <v>283094.61069399799</v>
      </c>
      <c r="H27" s="54">
        <f t="shared" si="1"/>
        <v>-3.5860536803791317E-2</v>
      </c>
    </row>
    <row r="28" spans="1:8" x14ac:dyDescent="0.2">
      <c r="A28" s="263"/>
      <c r="B28" s="307"/>
      <c r="C28" s="70" t="s">
        <v>551</v>
      </c>
      <c r="D28" s="53">
        <v>318234.04320000001</v>
      </c>
      <c r="E28" s="253">
        <v>291783.08380000002</v>
      </c>
      <c r="F28" s="54">
        <f t="shared" si="0"/>
        <v>9.0652820086480942E-2</v>
      </c>
      <c r="G28" s="53">
        <v>323741.41520982003</v>
      </c>
      <c r="H28" s="54">
        <f t="shared" si="1"/>
        <v>0.10952770460033093</v>
      </c>
    </row>
    <row r="29" spans="1:8" x14ac:dyDescent="0.2">
      <c r="A29" s="263"/>
      <c r="B29" s="307"/>
      <c r="C29" s="70" t="s">
        <v>552</v>
      </c>
      <c r="D29" s="53">
        <v>260646.76869999999</v>
      </c>
      <c r="E29" s="53">
        <v>205159.6226</v>
      </c>
      <c r="F29" s="54">
        <f t="shared" si="0"/>
        <v>0.27045841377951524</v>
      </c>
      <c r="G29" s="53">
        <v>296099.61391192902</v>
      </c>
      <c r="H29" s="54">
        <f t="shared" si="1"/>
        <v>0.44326456716697532</v>
      </c>
    </row>
    <row r="30" spans="1:8" x14ac:dyDescent="0.2">
      <c r="A30" s="263"/>
      <c r="B30" s="307"/>
      <c r="C30" s="70" t="s">
        <v>580</v>
      </c>
      <c r="D30" s="53">
        <v>205767.69500000001</v>
      </c>
      <c r="E30" s="253">
        <v>500352.17070000002</v>
      </c>
      <c r="F30" s="54">
        <f t="shared" si="0"/>
        <v>-0.58875426739504699</v>
      </c>
      <c r="G30" s="53">
        <v>172449.38279130499</v>
      </c>
      <c r="H30" s="54">
        <f t="shared" si="1"/>
        <v>-0.6553439899140524</v>
      </c>
    </row>
    <row r="31" spans="1:8" x14ac:dyDescent="0.2">
      <c r="A31" s="263"/>
      <c r="B31" s="307"/>
      <c r="C31" s="70" t="s">
        <v>554</v>
      </c>
      <c r="D31" s="53">
        <v>199216.93719999999</v>
      </c>
      <c r="E31" s="53">
        <v>184169.39989999999</v>
      </c>
      <c r="F31" s="54">
        <f t="shared" si="0"/>
        <v>8.1704872297843636E-2</v>
      </c>
      <c r="G31" s="53">
        <v>188873.44742224301</v>
      </c>
      <c r="H31" s="54">
        <f t="shared" si="1"/>
        <v>2.5541960416861985E-2</v>
      </c>
    </row>
    <row r="32" spans="1:8" x14ac:dyDescent="0.2">
      <c r="A32" s="263"/>
      <c r="B32" s="307"/>
      <c r="C32" s="70" t="s">
        <v>555</v>
      </c>
      <c r="D32" s="53">
        <v>129041.8</v>
      </c>
      <c r="E32" s="53">
        <v>202953.9</v>
      </c>
      <c r="F32" s="54">
        <f t="shared" si="0"/>
        <v>-0.36418171811431066</v>
      </c>
      <c r="G32" s="53">
        <v>121002.017190484</v>
      </c>
      <c r="H32" s="54">
        <f t="shared" si="1"/>
        <v>-0.4037955555893038</v>
      </c>
    </row>
    <row r="33" spans="1:10" x14ac:dyDescent="0.2">
      <c r="A33" s="263"/>
      <c r="B33" s="307"/>
      <c r="C33" s="70" t="s">
        <v>556</v>
      </c>
      <c r="D33" s="53">
        <v>126127.0621</v>
      </c>
      <c r="E33" s="53">
        <v>76729.030100000004</v>
      </c>
      <c r="F33" s="54">
        <f t="shared" si="0"/>
        <v>0.64379846761545323</v>
      </c>
      <c r="G33" s="53">
        <v>288054.54667936801</v>
      </c>
      <c r="H33" s="54">
        <f t="shared" si="1"/>
        <v>2.7541794325296443</v>
      </c>
    </row>
    <row r="34" spans="1:10" x14ac:dyDescent="0.2">
      <c r="A34" s="263"/>
      <c r="B34" s="307"/>
      <c r="C34" s="70" t="s">
        <v>557</v>
      </c>
      <c r="D34" s="53">
        <v>125482.45020000001</v>
      </c>
      <c r="E34" s="53">
        <v>108593.1675</v>
      </c>
      <c r="F34" s="54">
        <f t="shared" si="0"/>
        <v>0.15552804185401453</v>
      </c>
      <c r="G34" s="53">
        <v>160698.986579772</v>
      </c>
      <c r="H34" s="54">
        <f t="shared" si="1"/>
        <v>0.47982594374339438</v>
      </c>
    </row>
    <row r="35" spans="1:10" x14ac:dyDescent="0.2">
      <c r="A35" s="263"/>
      <c r="B35" s="307"/>
      <c r="C35" s="70" t="s">
        <v>558</v>
      </c>
      <c r="D35" s="53">
        <v>123258.21249999999</v>
      </c>
      <c r="E35" s="53">
        <v>121683.93985</v>
      </c>
      <c r="F35" s="54">
        <f t="shared" ref="F35:F53" si="2">(D35-E35)/E35</f>
        <v>1.2937390521219214E-2</v>
      </c>
      <c r="G35" s="53">
        <v>102758.19622997</v>
      </c>
      <c r="H35" s="54">
        <f t="shared" ref="H35:H53" si="3">(G35-E35)/E35</f>
        <v>-0.15553197606323232</v>
      </c>
    </row>
    <row r="36" spans="1:10" x14ac:dyDescent="0.2">
      <c r="A36" s="263"/>
      <c r="B36" s="307"/>
      <c r="C36" s="70" t="s">
        <v>559</v>
      </c>
      <c r="D36" s="53">
        <v>81167.232499999998</v>
      </c>
      <c r="E36" s="53">
        <v>50465.6054</v>
      </c>
      <c r="F36" s="54">
        <f t="shared" si="2"/>
        <v>0.60836735944517173</v>
      </c>
      <c r="G36" s="53">
        <v>75173.169781663601</v>
      </c>
      <c r="H36" s="54">
        <f t="shared" si="3"/>
        <v>0.48959215263201022</v>
      </c>
    </row>
    <row r="37" spans="1:10" x14ac:dyDescent="0.2">
      <c r="A37" s="263"/>
      <c r="B37" s="307"/>
      <c r="C37" s="70" t="s">
        <v>560</v>
      </c>
      <c r="D37" s="53">
        <v>79458.44</v>
      </c>
      <c r="E37" s="53">
        <v>91559.101999999999</v>
      </c>
      <c r="F37" s="54">
        <f t="shared" si="2"/>
        <v>-0.13216230539264132</v>
      </c>
      <c r="G37" s="53">
        <v>53738.187326115003</v>
      </c>
      <c r="H37" s="54">
        <f t="shared" si="3"/>
        <v>-0.41307651394270989</v>
      </c>
    </row>
    <row r="38" spans="1:10" x14ac:dyDescent="0.2">
      <c r="A38" s="263"/>
      <c r="B38" s="307"/>
      <c r="C38" s="70" t="s">
        <v>561</v>
      </c>
      <c r="D38" s="53">
        <v>798220.04500000004</v>
      </c>
      <c r="E38" s="53">
        <v>911093.27375000005</v>
      </c>
      <c r="F38" s="54">
        <f t="shared" si="2"/>
        <v>-0.12388767648939084</v>
      </c>
      <c r="G38" s="53">
        <v>736766.92254393699</v>
      </c>
      <c r="H38" s="54">
        <f t="shared" si="3"/>
        <v>-0.19133754603252337</v>
      </c>
    </row>
    <row r="39" spans="1:10" x14ac:dyDescent="0.2">
      <c r="A39" s="263"/>
      <c r="B39" s="307"/>
      <c r="C39" s="102" t="s">
        <v>562</v>
      </c>
      <c r="D39" s="57">
        <f>SUM(D15:D38)</f>
        <v>9580667.5395999979</v>
      </c>
      <c r="E39" s="57">
        <f>SUM(E15:E38)</f>
        <v>9410491.9248000011</v>
      </c>
      <c r="F39" s="156">
        <f t="shared" si="2"/>
        <v>1.8083604572415968E-2</v>
      </c>
      <c r="G39" s="95">
        <f>SUM(G15:G38)</f>
        <v>9669345.179774344</v>
      </c>
      <c r="H39" s="156">
        <f t="shared" si="3"/>
        <v>2.750687817840556E-2</v>
      </c>
    </row>
    <row r="40" spans="1:10" ht="12.75" customHeight="1" x14ac:dyDescent="0.2">
      <c r="A40" s="263"/>
      <c r="B40" s="307" t="s">
        <v>201</v>
      </c>
      <c r="C40" s="70" t="s">
        <v>563</v>
      </c>
      <c r="D40" s="53">
        <v>1266.5</v>
      </c>
      <c r="E40" s="53">
        <v>272.21499999999997</v>
      </c>
      <c r="F40" s="54">
        <f t="shared" si="2"/>
        <v>3.6525724151865262</v>
      </c>
      <c r="G40" s="53">
        <v>1249.98928282828</v>
      </c>
      <c r="H40" s="54">
        <f t="shared" si="3"/>
        <v>3.5919191919191822</v>
      </c>
    </row>
    <row r="41" spans="1:10" x14ac:dyDescent="0.2">
      <c r="A41" s="263"/>
      <c r="B41" s="307"/>
      <c r="C41" s="102" t="s">
        <v>564</v>
      </c>
      <c r="D41" s="57">
        <f>SUM(D40:D40)</f>
        <v>1266.5</v>
      </c>
      <c r="E41" s="57">
        <f>SUM(E40:E40)</f>
        <v>272.21499999999997</v>
      </c>
      <c r="F41" s="156">
        <f t="shared" si="2"/>
        <v>3.6525724151865262</v>
      </c>
      <c r="G41" s="95">
        <f>SUM(G40:G40)</f>
        <v>1249.98928282828</v>
      </c>
      <c r="H41" s="156">
        <f t="shared" si="3"/>
        <v>3.5919191919191822</v>
      </c>
    </row>
    <row r="42" spans="1:10" x14ac:dyDescent="0.2">
      <c r="A42" s="263"/>
      <c r="B42" s="102" t="s">
        <v>68</v>
      </c>
      <c r="C42" s="102"/>
      <c r="D42" s="57">
        <f>D41+D39+D14+D8</f>
        <v>17863534.936310001</v>
      </c>
      <c r="E42" s="57">
        <f>E41+E39+E14+E8</f>
        <v>19599808.243799999</v>
      </c>
      <c r="F42" s="156">
        <f t="shared" si="2"/>
        <v>-8.8586239512788767E-2</v>
      </c>
      <c r="G42" s="57">
        <f>G41+G39+G14+G8</f>
        <v>18041687.355289798</v>
      </c>
      <c r="H42" s="156">
        <f t="shared" si="3"/>
        <v>-7.9496741454247691E-2</v>
      </c>
      <c r="J42" s="157"/>
    </row>
    <row r="43" spans="1:10" ht="11.25" customHeight="1" x14ac:dyDescent="0.2">
      <c r="A43" s="263" t="s">
        <v>202</v>
      </c>
      <c r="B43" s="307" t="s">
        <v>203</v>
      </c>
      <c r="C43" s="70" t="s">
        <v>566</v>
      </c>
      <c r="D43" s="253">
        <v>15481795.34</v>
      </c>
      <c r="E43" s="51">
        <v>13625385.774</v>
      </c>
      <c r="F43" s="54">
        <f t="shared" si="2"/>
        <v>0.13624638573847983</v>
      </c>
      <c r="G43" s="253">
        <v>14968290.503897799</v>
      </c>
      <c r="H43" s="54">
        <f t="shared" si="3"/>
        <v>9.8559024468894932E-2</v>
      </c>
    </row>
    <row r="44" spans="1:10" x14ac:dyDescent="0.2">
      <c r="A44" s="263"/>
      <c r="B44" s="307"/>
      <c r="C44" s="70" t="s">
        <v>581</v>
      </c>
      <c r="D44" s="253">
        <v>915812.27</v>
      </c>
      <c r="E44" s="51">
        <v>1544315.094</v>
      </c>
      <c r="F44" s="54">
        <f t="shared" si="2"/>
        <v>-0.40697835981910052</v>
      </c>
      <c r="G44" s="253">
        <v>846862.60243597697</v>
      </c>
      <c r="H44" s="54">
        <f t="shared" si="3"/>
        <v>-0.45162576877852045</v>
      </c>
    </row>
    <row r="45" spans="1:10" x14ac:dyDescent="0.2">
      <c r="A45" s="263"/>
      <c r="B45" s="307"/>
      <c r="C45" s="70" t="s">
        <v>568</v>
      </c>
      <c r="D45" s="253">
        <v>2040</v>
      </c>
      <c r="E45" s="251">
        <v>1110</v>
      </c>
      <c r="F45" s="54">
        <f t="shared" si="2"/>
        <v>0.83783783783783783</v>
      </c>
      <c r="G45" s="253">
        <v>2180</v>
      </c>
      <c r="H45" s="54">
        <f t="shared" si="3"/>
        <v>0.963963963963964</v>
      </c>
    </row>
    <row r="46" spans="1:10" x14ac:dyDescent="0.2">
      <c r="A46" s="263"/>
      <c r="B46" s="307"/>
      <c r="C46" s="70" t="s">
        <v>569</v>
      </c>
      <c r="D46" s="161">
        <v>129843</v>
      </c>
      <c r="E46" s="51">
        <v>158674.5</v>
      </c>
      <c r="F46" s="54">
        <f t="shared" si="2"/>
        <v>-0.18170216386375881</v>
      </c>
      <c r="G46" s="253">
        <v>129925.536854472</v>
      </c>
      <c r="H46" s="54">
        <f t="shared" si="3"/>
        <v>-0.18118199928487566</v>
      </c>
    </row>
    <row r="47" spans="1:10" x14ac:dyDescent="0.2">
      <c r="A47" s="263"/>
      <c r="B47" s="307"/>
      <c r="C47" s="102" t="s">
        <v>570</v>
      </c>
      <c r="D47" s="57">
        <f>SUM(D43:D46)</f>
        <v>16529490.609999999</v>
      </c>
      <c r="E47" s="57">
        <f>SUM(E43:E46)</f>
        <v>15329485.368000001</v>
      </c>
      <c r="F47" s="156">
        <f t="shared" si="2"/>
        <v>7.8280856349227879E-2</v>
      </c>
      <c r="G47" s="57">
        <f>SUM(G43:G46)</f>
        <v>15947258.643188247</v>
      </c>
      <c r="H47" s="156">
        <f t="shared" si="3"/>
        <v>4.0299674800423263E-2</v>
      </c>
    </row>
    <row r="48" spans="1:10" ht="11.25" customHeight="1" x14ac:dyDescent="0.2">
      <c r="A48" s="263"/>
      <c r="B48" s="307" t="s">
        <v>204</v>
      </c>
      <c r="C48" s="70" t="s">
        <v>582</v>
      </c>
      <c r="D48" s="253"/>
      <c r="E48" s="51">
        <v>4200</v>
      </c>
      <c r="F48" s="54">
        <f t="shared" si="2"/>
        <v>-1</v>
      </c>
      <c r="G48" s="253">
        <v>0</v>
      </c>
      <c r="H48" s="54">
        <f t="shared" si="3"/>
        <v>-1</v>
      </c>
    </row>
    <row r="49" spans="1:10" x14ac:dyDescent="0.2">
      <c r="A49" s="263"/>
      <c r="B49" s="307"/>
      <c r="C49" s="70" t="s">
        <v>571</v>
      </c>
      <c r="D49" s="253">
        <v>94</v>
      </c>
      <c r="E49" s="51">
        <v>94</v>
      </c>
      <c r="F49" s="54">
        <f t="shared" si="2"/>
        <v>0</v>
      </c>
      <c r="G49" s="253">
        <v>94</v>
      </c>
      <c r="H49" s="54">
        <f t="shared" si="3"/>
        <v>0</v>
      </c>
    </row>
    <row r="50" spans="1:10" x14ac:dyDescent="0.2">
      <c r="A50" s="263"/>
      <c r="B50" s="307"/>
      <c r="C50" s="70" t="s">
        <v>572</v>
      </c>
      <c r="D50" s="253">
        <v>1350</v>
      </c>
      <c r="E50" s="51">
        <v>1350</v>
      </c>
      <c r="F50" s="54">
        <f t="shared" si="2"/>
        <v>0</v>
      </c>
      <c r="G50" s="253">
        <v>1350</v>
      </c>
      <c r="H50" s="54">
        <f t="shared" si="3"/>
        <v>0</v>
      </c>
    </row>
    <row r="51" spans="1:10" x14ac:dyDescent="0.2">
      <c r="A51" s="263"/>
      <c r="B51" s="307"/>
      <c r="C51" s="102" t="s">
        <v>573</v>
      </c>
      <c r="D51" s="57">
        <f>SUM(D48:D50)</f>
        <v>1444</v>
      </c>
      <c r="E51" s="57">
        <f>SUM(E48:E50)</f>
        <v>5644</v>
      </c>
      <c r="F51" s="156">
        <f t="shared" si="2"/>
        <v>-0.744153082919915</v>
      </c>
      <c r="G51" s="57">
        <f>SUM(G48:G50)</f>
        <v>1444</v>
      </c>
      <c r="H51" s="156">
        <f t="shared" si="3"/>
        <v>-0.744153082919915</v>
      </c>
    </row>
    <row r="52" spans="1:10" x14ac:dyDescent="0.2">
      <c r="A52" s="263"/>
      <c r="B52" s="102" t="s">
        <v>69</v>
      </c>
      <c r="C52" s="248"/>
      <c r="D52" s="57">
        <f>D47+D51</f>
        <v>16530934.609999999</v>
      </c>
      <c r="E52" s="57">
        <f>E47+E51</f>
        <v>15335129.368000001</v>
      </c>
      <c r="F52" s="156">
        <f t="shared" si="2"/>
        <v>7.79781645986828E-2</v>
      </c>
      <c r="G52" s="57">
        <f>G47+G51</f>
        <v>15948702.643188247</v>
      </c>
      <c r="H52" s="156">
        <f t="shared" si="3"/>
        <v>4.0010961790032072E-2</v>
      </c>
      <c r="J52" s="157"/>
    </row>
    <row r="53" spans="1:10" ht="11.25" customHeight="1" x14ac:dyDescent="0.2">
      <c r="A53" s="305" t="s">
        <v>205</v>
      </c>
      <c r="B53" s="305"/>
      <c r="C53" s="305"/>
      <c r="D53" s="57">
        <f>D52+D42</f>
        <v>34394469.54631</v>
      </c>
      <c r="E53" s="57">
        <f>E52+E42</f>
        <v>34934937.6118</v>
      </c>
      <c r="F53" s="156">
        <f t="shared" si="2"/>
        <v>-1.5470703611832002E-2</v>
      </c>
      <c r="G53" s="57">
        <f>G52+G42</f>
        <v>33990389.998478048</v>
      </c>
      <c r="H53" s="156">
        <f t="shared" si="3"/>
        <v>-2.703733505460482E-2</v>
      </c>
    </row>
    <row r="54" spans="1:10" x14ac:dyDescent="0.2">
      <c r="A54" s="258" t="s">
        <v>584</v>
      </c>
      <c r="B54" s="258"/>
      <c r="C54" s="258"/>
      <c r="D54" s="258"/>
      <c r="E54" s="258"/>
      <c r="F54" s="258"/>
      <c r="G54" s="258"/>
      <c r="H54" s="258"/>
    </row>
  </sheetData>
  <mergeCells count="12">
    <mergeCell ref="A1:H1"/>
    <mergeCell ref="A2:C2"/>
    <mergeCell ref="A3:A42"/>
    <mergeCell ref="B3:B8"/>
    <mergeCell ref="B9:B14"/>
    <mergeCell ref="B15:B39"/>
    <mergeCell ref="B40:B41"/>
    <mergeCell ref="A43:A52"/>
    <mergeCell ref="B43:B47"/>
    <mergeCell ref="B48:B51"/>
    <mergeCell ref="A53:C53"/>
    <mergeCell ref="A54:H5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MJ14"/>
  <sheetViews>
    <sheetView zoomScaleNormal="100" workbookViewId="0">
      <selection sqref="A1:B1"/>
    </sheetView>
  </sheetViews>
  <sheetFormatPr baseColWidth="10" defaultColWidth="11" defaultRowHeight="12.75" x14ac:dyDescent="0.2"/>
  <cols>
    <col min="1" max="1" width="37.85546875" style="1" customWidth="1"/>
    <col min="2" max="2" width="15.85546875" style="1" customWidth="1"/>
    <col min="3" max="3" width="11.140625" style="1" customWidth="1"/>
    <col min="4" max="5" width="13.28515625" style="1" customWidth="1"/>
    <col min="6" max="6" width="12.28515625" style="1" customWidth="1"/>
    <col min="7" max="1024" width="11" style="1"/>
  </cols>
  <sheetData>
    <row r="1" spans="1:7" x14ac:dyDescent="0.2">
      <c r="A1" s="257" t="s">
        <v>67</v>
      </c>
      <c r="B1" s="257"/>
      <c r="C1" s="13"/>
      <c r="D1" s="13"/>
      <c r="E1" s="13"/>
      <c r="G1" s="14"/>
    </row>
    <row r="2" spans="1:7" ht="17.25" customHeight="1" x14ac:dyDescent="0.2">
      <c r="A2" s="15"/>
      <c r="B2" s="16" t="s">
        <v>54</v>
      </c>
      <c r="C2" s="13"/>
      <c r="D2" s="36"/>
      <c r="E2" s="13"/>
      <c r="F2" s="13"/>
      <c r="G2" s="13"/>
    </row>
    <row r="3" spans="1:7" x14ac:dyDescent="0.2">
      <c r="A3" s="17" t="s">
        <v>68</v>
      </c>
      <c r="B3" s="23">
        <f>'Q13'!E7</f>
        <v>17863534.936310001</v>
      </c>
      <c r="C3" s="19"/>
      <c r="D3" s="37"/>
      <c r="E3" s="38"/>
      <c r="F3" s="39"/>
      <c r="G3" s="22"/>
    </row>
    <row r="4" spans="1:7" x14ac:dyDescent="0.2">
      <c r="A4" s="17" t="s">
        <v>69</v>
      </c>
      <c r="B4" s="23">
        <f>'Q13'!E11</f>
        <v>16530934.609999999</v>
      </c>
      <c r="C4" s="19"/>
      <c r="D4" s="40"/>
      <c r="E4" s="38"/>
      <c r="F4" s="39"/>
      <c r="G4" s="22"/>
    </row>
    <row r="5" spans="1:7" x14ac:dyDescent="0.2">
      <c r="A5" s="24" t="s">
        <v>70</v>
      </c>
      <c r="B5" s="25">
        <f>B3+B4</f>
        <v>34394469.54631</v>
      </c>
      <c r="C5" s="26"/>
      <c r="D5" s="41"/>
      <c r="E5" s="42"/>
      <c r="F5" s="43"/>
      <c r="G5" s="29"/>
    </row>
    <row r="6" spans="1:7" x14ac:dyDescent="0.2">
      <c r="A6" s="17" t="s">
        <v>58</v>
      </c>
      <c r="B6" s="23">
        <v>21368586.645792302</v>
      </c>
      <c r="C6" s="19"/>
      <c r="D6" s="37"/>
      <c r="E6" s="44"/>
      <c r="F6" s="45"/>
      <c r="G6" s="22"/>
    </row>
    <row r="7" spans="1:7" x14ac:dyDescent="0.2">
      <c r="A7" s="31" t="s">
        <v>59</v>
      </c>
      <c r="B7" s="46">
        <f>B5-B6</f>
        <v>13025882.900517698</v>
      </c>
      <c r="C7" s="26"/>
      <c r="D7" s="41"/>
      <c r="G7" s="29"/>
    </row>
    <row r="8" spans="1:7" x14ac:dyDescent="0.2">
      <c r="A8" s="17" t="s">
        <v>60</v>
      </c>
      <c r="B8" s="23">
        <v>1021567.39</v>
      </c>
      <c r="C8" s="19"/>
      <c r="D8" s="44"/>
      <c r="E8" s="38"/>
      <c r="F8" s="44"/>
      <c r="G8" s="22"/>
    </row>
    <row r="9" spans="1:7" x14ac:dyDescent="0.2">
      <c r="A9" s="17" t="s">
        <v>61</v>
      </c>
      <c r="B9" s="23">
        <v>112946.787816918</v>
      </c>
      <c r="C9" s="19"/>
      <c r="D9" s="44"/>
      <c r="E9" s="39"/>
      <c r="F9" s="45"/>
      <c r="G9" s="22"/>
    </row>
    <row r="10" spans="1:7" x14ac:dyDescent="0.2">
      <c r="A10" s="31" t="s">
        <v>62</v>
      </c>
      <c r="B10" s="46">
        <f>B7+B8-B9</f>
        <v>13934503.502700781</v>
      </c>
      <c r="C10" s="26"/>
      <c r="D10" s="43"/>
      <c r="G10" s="29"/>
    </row>
    <row r="11" spans="1:7" x14ac:dyDescent="0.2">
      <c r="A11" s="17" t="s">
        <v>63</v>
      </c>
      <c r="B11" s="23">
        <v>2677447.5213885</v>
      </c>
      <c r="C11" s="19"/>
      <c r="D11" s="44"/>
      <c r="E11" s="34"/>
      <c r="F11" s="45"/>
      <c r="G11" s="22"/>
    </row>
    <row r="12" spans="1:7" x14ac:dyDescent="0.2">
      <c r="A12" s="31" t="s">
        <v>71</v>
      </c>
      <c r="B12" s="46">
        <f>B10-B11</f>
        <v>11257055.981312282</v>
      </c>
      <c r="C12" s="26"/>
      <c r="D12" s="47"/>
      <c r="E12" s="34"/>
      <c r="F12" s="43"/>
      <c r="G12" s="29"/>
    </row>
    <row r="13" spans="1:7" x14ac:dyDescent="0.2">
      <c r="A13" s="258" t="s">
        <v>65</v>
      </c>
      <c r="B13" s="258"/>
      <c r="C13" s="26"/>
      <c r="D13" s="48"/>
      <c r="E13" s="42"/>
      <c r="F13" s="48"/>
      <c r="G13" s="29"/>
    </row>
    <row r="14" spans="1:7" x14ac:dyDescent="0.2">
      <c r="A14" s="259" t="s">
        <v>66</v>
      </c>
      <c r="B14" s="259"/>
      <c r="C14" s="26"/>
      <c r="D14" s="48"/>
      <c r="E14" s="42"/>
      <c r="F14" s="48"/>
      <c r="G14" s="29"/>
    </row>
  </sheetData>
  <mergeCells count="3">
    <mergeCell ref="A1:B1"/>
    <mergeCell ref="A13:B13"/>
    <mergeCell ref="A14:B1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MJ11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27.42578125" style="1" customWidth="1"/>
    <col min="2" max="2" width="11" style="1"/>
    <col min="3" max="3" width="11.140625" style="1" customWidth="1"/>
    <col min="4" max="4" width="13.28515625" style="1" customWidth="1"/>
    <col min="5" max="5" width="13.42578125" style="1" customWidth="1"/>
    <col min="6" max="6" width="11" style="1"/>
    <col min="7" max="7" width="8.140625" style="1" customWidth="1"/>
    <col min="8" max="1024" width="11" style="1"/>
  </cols>
  <sheetData>
    <row r="1" spans="1:9" x14ac:dyDescent="0.2">
      <c r="A1" s="257" t="s">
        <v>72</v>
      </c>
      <c r="B1" s="257"/>
      <c r="C1" s="257"/>
      <c r="D1" s="257"/>
      <c r="E1" s="257"/>
      <c r="F1" s="257"/>
      <c r="G1" s="257"/>
    </row>
    <row r="2" spans="1:9" ht="30" customHeight="1" x14ac:dyDescent="0.2">
      <c r="A2" s="15"/>
      <c r="B2" s="49" t="s">
        <v>73</v>
      </c>
      <c r="C2" s="49" t="s">
        <v>74</v>
      </c>
      <c r="D2" s="49" t="s">
        <v>75</v>
      </c>
      <c r="E2" s="49" t="s">
        <v>76</v>
      </c>
      <c r="F2" s="49" t="s">
        <v>77</v>
      </c>
      <c r="G2" s="49" t="s">
        <v>78</v>
      </c>
      <c r="I2" s="50"/>
    </row>
    <row r="3" spans="1:9" x14ac:dyDescent="0.2">
      <c r="A3" s="17" t="s">
        <v>55</v>
      </c>
      <c r="B3" s="18">
        <f>'AQ4'!C133</f>
        <v>143506233.12385315</v>
      </c>
      <c r="C3" s="51">
        <f>'AQ4'!D133</f>
        <v>146295315.49149999</v>
      </c>
      <c r="D3" s="52">
        <f>(B3-C3)/C3</f>
        <v>-1.9064741466782602E-2</v>
      </c>
      <c r="E3" s="53">
        <f>'AQ4'!F133</f>
        <v>134199572.67599998</v>
      </c>
      <c r="F3" s="54">
        <f>(E3-C3)/C3</f>
        <v>-8.2680315325631804E-2</v>
      </c>
      <c r="G3" s="55">
        <f>C3/E3</f>
        <v>1.0901324987427712</v>
      </c>
      <c r="I3" s="50"/>
    </row>
    <row r="4" spans="1:9" x14ac:dyDescent="0.2">
      <c r="A4" s="17" t="s">
        <v>56</v>
      </c>
      <c r="B4" s="23">
        <f>'Q8'!C28</f>
        <v>60074215.314472467</v>
      </c>
      <c r="C4" s="51">
        <f>'Q8'!D28</f>
        <v>61530809.237900943</v>
      </c>
      <c r="D4" s="52">
        <f>(B4-C4)/C4</f>
        <v>-2.3672594940150116E-2</v>
      </c>
      <c r="E4" s="53">
        <f>'Q8'!F28</f>
        <v>59039437.326923504</v>
      </c>
      <c r="F4" s="54">
        <f>(E4-C4)/C4</f>
        <v>-4.0489828458859851E-2</v>
      </c>
      <c r="G4" s="55">
        <f>C4/E4</f>
        <v>1.0421984358892478</v>
      </c>
      <c r="I4" s="40"/>
    </row>
    <row r="5" spans="1:9" x14ac:dyDescent="0.2">
      <c r="A5" s="24" t="s">
        <v>57</v>
      </c>
      <c r="B5" s="25">
        <f>SUM(B3:B4)</f>
        <v>203580448.43832561</v>
      </c>
      <c r="C5" s="25">
        <f>SUM(C3:C4)</f>
        <v>207826124.72940093</v>
      </c>
      <c r="D5" s="56">
        <f>(B5-C5)/C5</f>
        <v>-2.0428982624794562E-2</v>
      </c>
      <c r="E5" s="57">
        <f>SUM(E3:E4)</f>
        <v>193239010.00292349</v>
      </c>
      <c r="F5" s="58">
        <f>(E5-C5)/C5</f>
        <v>-7.0189032997995462E-2</v>
      </c>
      <c r="G5" s="59">
        <f>C5/E5</f>
        <v>1.0754874221631376</v>
      </c>
      <c r="I5" s="7"/>
    </row>
    <row r="6" spans="1:9" x14ac:dyDescent="0.2">
      <c r="A6" s="260" t="s">
        <v>65</v>
      </c>
      <c r="B6" s="260"/>
      <c r="C6" s="260"/>
      <c r="D6" s="260"/>
      <c r="E6" s="260"/>
      <c r="F6" s="260"/>
      <c r="G6" s="260"/>
      <c r="I6" s="7"/>
    </row>
    <row r="11" spans="1:9" ht="12.75" customHeight="1" x14ac:dyDescent="0.2"/>
  </sheetData>
  <mergeCells count="2">
    <mergeCell ref="A1:G1"/>
    <mergeCell ref="A6:G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MJ12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30.28515625" style="60" customWidth="1"/>
    <col min="2" max="6" width="11" style="60"/>
    <col min="7" max="7" width="7.28515625" style="60" customWidth="1"/>
    <col min="8" max="9" width="12.28515625" style="60" customWidth="1"/>
    <col min="10" max="1024" width="11" style="60"/>
  </cols>
  <sheetData>
    <row r="1" spans="1:8" ht="12.75" customHeight="1" x14ac:dyDescent="0.2">
      <c r="A1" s="257" t="s">
        <v>79</v>
      </c>
      <c r="B1" s="257"/>
      <c r="C1" s="257"/>
      <c r="D1" s="257"/>
      <c r="E1" s="257"/>
      <c r="F1" s="257"/>
      <c r="G1" s="257"/>
    </row>
    <row r="2" spans="1:8" ht="22.5" x14ac:dyDescent="0.2">
      <c r="A2" s="15"/>
      <c r="B2" s="49" t="s">
        <v>73</v>
      </c>
      <c r="C2" s="49" t="s">
        <v>74</v>
      </c>
      <c r="D2" s="49" t="s">
        <v>75</v>
      </c>
      <c r="E2" s="49" t="s">
        <v>76</v>
      </c>
      <c r="F2" s="49" t="s">
        <v>77</v>
      </c>
      <c r="G2" s="49" t="s">
        <v>78</v>
      </c>
    </row>
    <row r="3" spans="1:8" x14ac:dyDescent="0.2">
      <c r="A3" s="17" t="s">
        <v>68</v>
      </c>
      <c r="B3" s="18">
        <f>'AQ10'!D42</f>
        <v>17863534.936310001</v>
      </c>
      <c r="C3" s="51">
        <f>'AQ10'!E42</f>
        <v>19599808.243799999</v>
      </c>
      <c r="D3" s="54">
        <f>(B3-C3)/C3</f>
        <v>-8.8586239512788767E-2</v>
      </c>
      <c r="E3" s="53">
        <f>'AQ10'!G42</f>
        <v>18041687.355289798</v>
      </c>
      <c r="F3" s="54">
        <f>(E3-C3)/C3</f>
        <v>-7.9496741454247691E-2</v>
      </c>
      <c r="G3" s="55">
        <f>C3/E3</f>
        <v>1.0863622596837297</v>
      </c>
      <c r="H3" s="61"/>
    </row>
    <row r="4" spans="1:8" x14ac:dyDescent="0.2">
      <c r="A4" s="17" t="s">
        <v>69</v>
      </c>
      <c r="B4" s="18">
        <f>'AQ10'!D52</f>
        <v>16530934.609999999</v>
      </c>
      <c r="C4" s="51">
        <f>'AQ10'!E52</f>
        <v>15335129.368000001</v>
      </c>
      <c r="D4" s="54">
        <f>(B4-C4)/C4</f>
        <v>7.79781645986828E-2</v>
      </c>
      <c r="E4" s="53">
        <f>'AQ10'!G52</f>
        <v>15948702.643188247</v>
      </c>
      <c r="F4" s="54">
        <f>(E4-C4)/C4</f>
        <v>4.0010961790032072E-2</v>
      </c>
      <c r="G4" s="55">
        <f>C4/E4</f>
        <v>0.96152832685420297</v>
      </c>
      <c r="H4" s="61"/>
    </row>
    <row r="5" spans="1:8" x14ac:dyDescent="0.2">
      <c r="A5" s="24" t="s">
        <v>70</v>
      </c>
      <c r="B5" s="25">
        <f>SUM(B3:B4)</f>
        <v>34394469.54631</v>
      </c>
      <c r="C5" s="25">
        <f>SUM(C3:C4)</f>
        <v>34934937.6118</v>
      </c>
      <c r="D5" s="62">
        <f>(B5-C5)/C5</f>
        <v>-1.5470703611832002E-2</v>
      </c>
      <c r="E5" s="57">
        <f>SUM(E3:E4)</f>
        <v>33990389.998478048</v>
      </c>
      <c r="F5" s="58">
        <f>(E5-C5)/C5</f>
        <v>-2.703733505460482E-2</v>
      </c>
      <c r="G5" s="63">
        <f>C5/E5</f>
        <v>1.0277886665426388</v>
      </c>
    </row>
    <row r="6" spans="1:8" x14ac:dyDescent="0.2">
      <c r="A6" s="260" t="s">
        <v>65</v>
      </c>
      <c r="B6" s="260"/>
      <c r="C6" s="260"/>
      <c r="D6" s="260"/>
      <c r="E6" s="260"/>
      <c r="F6" s="260"/>
      <c r="G6" s="260"/>
    </row>
    <row r="8" spans="1:8" x14ac:dyDescent="0.2">
      <c r="F8" s="50"/>
    </row>
    <row r="9" spans="1:8" x14ac:dyDescent="0.2">
      <c r="F9" s="50"/>
    </row>
    <row r="10" spans="1:8" x14ac:dyDescent="0.2">
      <c r="F10" s="40"/>
    </row>
    <row r="11" spans="1:8" x14ac:dyDescent="0.2">
      <c r="F11" s="64"/>
    </row>
    <row r="12" spans="1:8" x14ac:dyDescent="0.2">
      <c r="F12" s="64"/>
    </row>
  </sheetData>
  <mergeCells count="2">
    <mergeCell ref="A1:G1"/>
    <mergeCell ref="A6:G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MJ26"/>
  <sheetViews>
    <sheetView zoomScaleNormal="100" workbookViewId="0">
      <selection sqref="A1:E1"/>
    </sheetView>
  </sheetViews>
  <sheetFormatPr baseColWidth="10" defaultColWidth="11" defaultRowHeight="12.75" x14ac:dyDescent="0.2"/>
  <cols>
    <col min="1" max="1" width="20.140625" style="1" customWidth="1"/>
    <col min="2" max="6" width="9.85546875" style="1" customWidth="1"/>
    <col min="7" max="7" width="17.28515625" style="1" customWidth="1"/>
    <col min="8" max="8" width="10.42578125" style="1" customWidth="1"/>
    <col min="9" max="1024" width="11" style="1"/>
  </cols>
  <sheetData>
    <row r="1" spans="1:8" x14ac:dyDescent="0.2">
      <c r="A1" s="261" t="s">
        <v>80</v>
      </c>
      <c r="B1" s="261"/>
      <c r="C1" s="261"/>
      <c r="D1" s="261"/>
      <c r="E1" s="261"/>
      <c r="F1" s="35"/>
    </row>
    <row r="2" spans="1:8" ht="33.75" customHeight="1" x14ac:dyDescent="0.2">
      <c r="A2" s="65"/>
      <c r="B2" s="49" t="s">
        <v>81</v>
      </c>
      <c r="C2" s="49" t="s">
        <v>82</v>
      </c>
      <c r="D2" s="49" t="s">
        <v>83</v>
      </c>
      <c r="E2" s="49" t="s">
        <v>84</v>
      </c>
      <c r="F2" s="13"/>
      <c r="G2" s="50"/>
    </row>
    <row r="3" spans="1:8" ht="11.25" customHeight="1" x14ac:dyDescent="0.2">
      <c r="A3" s="66" t="s">
        <v>85</v>
      </c>
      <c r="B3" s="51"/>
      <c r="C3" s="51">
        <f>'AQ3'!D10</f>
        <v>43541</v>
      </c>
      <c r="D3" s="51">
        <f>'AQ3'!E10</f>
        <v>48937</v>
      </c>
      <c r="E3" s="51">
        <f>'AQ3'!F10</f>
        <v>9869928</v>
      </c>
      <c r="G3" s="40"/>
      <c r="H3" s="39"/>
    </row>
    <row r="4" spans="1:8" ht="11.25" customHeight="1" x14ac:dyDescent="0.2">
      <c r="A4" s="66" t="s">
        <v>86</v>
      </c>
      <c r="B4" s="51"/>
      <c r="C4" s="51">
        <f>'AQ3'!D15</f>
        <v>2807</v>
      </c>
      <c r="D4" s="51">
        <f>'AQ3'!E15</f>
        <v>2057</v>
      </c>
      <c r="E4" s="51">
        <f>'AQ3'!F15</f>
        <v>573976</v>
      </c>
      <c r="G4" s="50"/>
      <c r="H4" s="39"/>
    </row>
    <row r="5" spans="1:8" ht="11.25" customHeight="1" x14ac:dyDescent="0.2">
      <c r="A5" s="66" t="s">
        <v>87</v>
      </c>
      <c r="B5" s="51"/>
      <c r="C5" s="51">
        <f>'AQ3'!D25</f>
        <v>37079</v>
      </c>
      <c r="D5" s="51">
        <f>'AQ3'!E25</f>
        <v>567451.69999999995</v>
      </c>
      <c r="E5" s="51">
        <f>'AQ3'!F25</f>
        <v>15158180.475999998</v>
      </c>
      <c r="G5" s="50"/>
      <c r="H5" s="39"/>
    </row>
    <row r="6" spans="1:8" ht="11.25" customHeight="1" x14ac:dyDescent="0.2">
      <c r="A6" s="66" t="s">
        <v>88</v>
      </c>
      <c r="B6" s="51"/>
      <c r="C6" s="51">
        <f>'AQ3'!D28</f>
        <v>1517</v>
      </c>
      <c r="D6" s="51">
        <f>'AQ3'!E28</f>
        <v>50858</v>
      </c>
      <c r="E6" s="51">
        <f>'AQ3'!F28</f>
        <v>19171338.199999999</v>
      </c>
      <c r="G6" s="50"/>
      <c r="H6" s="39"/>
    </row>
    <row r="7" spans="1:8" ht="11.25" customHeight="1" x14ac:dyDescent="0.2">
      <c r="A7" s="66" t="s">
        <v>89</v>
      </c>
      <c r="B7" s="51"/>
      <c r="C7" s="51">
        <f>'AQ3'!D32</f>
        <v>59</v>
      </c>
      <c r="D7" s="51">
        <f>'AQ3'!E32</f>
        <v>157</v>
      </c>
      <c r="E7" s="51">
        <f>'AQ3'!F32</f>
        <v>121181.8</v>
      </c>
      <c r="G7" s="50"/>
      <c r="H7" s="39"/>
    </row>
    <row r="8" spans="1:8" ht="11.25" customHeight="1" x14ac:dyDescent="0.2">
      <c r="A8" s="66" t="s">
        <v>90</v>
      </c>
      <c r="B8" s="51"/>
      <c r="C8" s="51">
        <f>'AQ3'!D38</f>
        <v>10.33</v>
      </c>
      <c r="D8" s="51"/>
      <c r="E8" s="51">
        <f>'AQ3'!F38</f>
        <v>5756696.3200000003</v>
      </c>
      <c r="G8" s="50"/>
      <c r="H8" s="39"/>
    </row>
    <row r="9" spans="1:8" ht="11.25" customHeight="1" x14ac:dyDescent="0.2">
      <c r="A9" s="66" t="s">
        <v>91</v>
      </c>
      <c r="B9" s="51"/>
      <c r="C9" s="51">
        <f>'AQ3'!D78</f>
        <v>1749.83</v>
      </c>
      <c r="D9" s="51">
        <f>'AQ3'!E78</f>
        <v>38060</v>
      </c>
      <c r="E9" s="51">
        <f>'AQ3'!F78</f>
        <v>38941293.581999995</v>
      </c>
      <c r="H9" s="39"/>
    </row>
    <row r="10" spans="1:8" ht="11.25" customHeight="1" x14ac:dyDescent="0.2">
      <c r="A10" s="66" t="s">
        <v>92</v>
      </c>
      <c r="B10" s="51">
        <f>'AQ3'!C95</f>
        <v>2130</v>
      </c>
      <c r="C10" s="51">
        <f>'AQ3'!D95</f>
        <v>1593</v>
      </c>
      <c r="D10" s="51">
        <f>'AQ3'!E95</f>
        <v>8860</v>
      </c>
      <c r="E10" s="51">
        <f>'AQ3'!F95</f>
        <v>5141967.1199999992</v>
      </c>
      <c r="H10" s="39"/>
    </row>
    <row r="11" spans="1:8" ht="11.25" customHeight="1" x14ac:dyDescent="0.2">
      <c r="A11" s="66" t="s">
        <v>93</v>
      </c>
      <c r="B11" s="51">
        <f>'AQ3'!C118</f>
        <v>27241</v>
      </c>
      <c r="C11" s="51">
        <f>'AQ3'!D118</f>
        <v>16988</v>
      </c>
      <c r="D11" s="51">
        <f>'AQ3'!E118</f>
        <v>5156</v>
      </c>
      <c r="E11" s="51">
        <f>'AQ3'!F118</f>
        <v>4072711.6258531744</v>
      </c>
      <c r="H11" s="39"/>
    </row>
    <row r="12" spans="1:8" ht="11.25" customHeight="1" x14ac:dyDescent="0.2">
      <c r="A12" s="66" t="s">
        <v>94</v>
      </c>
      <c r="B12" s="51">
        <f>'AQ3'!C121</f>
        <v>8524</v>
      </c>
      <c r="C12" s="51">
        <f>'AQ3'!D121</f>
        <v>5447</v>
      </c>
      <c r="D12" s="51">
        <f>'AQ3'!E121</f>
        <v>4782</v>
      </c>
      <c r="E12" s="51">
        <f>'AQ3'!F121</f>
        <v>87400</v>
      </c>
      <c r="H12" s="39"/>
    </row>
    <row r="13" spans="1:8" ht="11.25" customHeight="1" x14ac:dyDescent="0.2">
      <c r="A13" s="66" t="s">
        <v>95</v>
      </c>
      <c r="B13" s="51"/>
      <c r="C13" s="51"/>
      <c r="D13" s="51">
        <f>'AQ3'!E125</f>
        <v>653</v>
      </c>
      <c r="E13" s="51">
        <f>'AQ3'!F125</f>
        <v>2291040</v>
      </c>
      <c r="H13" s="39"/>
    </row>
    <row r="14" spans="1:8" ht="11.25" customHeight="1" x14ac:dyDescent="0.2">
      <c r="A14" s="66" t="s">
        <v>96</v>
      </c>
      <c r="B14" s="51">
        <f>'AQ3'!C128</f>
        <v>2336</v>
      </c>
      <c r="C14" s="51">
        <f>'AQ3'!D128</f>
        <v>1671</v>
      </c>
      <c r="D14" s="51">
        <f>'AQ3'!E128</f>
        <v>6535</v>
      </c>
      <c r="E14" s="51">
        <f>'AQ3'!F128</f>
        <v>260696.4</v>
      </c>
      <c r="H14" s="39"/>
    </row>
    <row r="15" spans="1:8" ht="11.25" customHeight="1" x14ac:dyDescent="0.2">
      <c r="A15" s="66" t="s">
        <v>97</v>
      </c>
      <c r="B15" s="51">
        <f>'AQ3'!C131</f>
        <v>13022</v>
      </c>
      <c r="C15" s="51">
        <f>'AQ3'!D131</f>
        <v>10681</v>
      </c>
      <c r="D15" s="51">
        <f>'AQ3'!E131</f>
        <v>20360</v>
      </c>
      <c r="E15" s="51">
        <f>'AQ3'!F131</f>
        <v>17208771.600000001</v>
      </c>
      <c r="H15" s="39"/>
    </row>
    <row r="16" spans="1:8" ht="11.25" customHeight="1" x14ac:dyDescent="0.2">
      <c r="A16" s="67"/>
      <c r="B16" s="68"/>
      <c r="C16" s="68"/>
      <c r="D16" s="68" t="s">
        <v>98</v>
      </c>
      <c r="E16" s="68" t="s">
        <v>99</v>
      </c>
      <c r="H16" s="39"/>
    </row>
    <row r="17" spans="1:8" ht="11.25" customHeight="1" x14ac:dyDescent="0.2">
      <c r="A17" s="66" t="s">
        <v>100</v>
      </c>
      <c r="B17" s="51"/>
      <c r="C17" s="51"/>
      <c r="D17" s="51">
        <f>'AQ3'!E133</f>
        <v>45400</v>
      </c>
      <c r="E17" s="51">
        <f>'AQ3'!F133</f>
        <v>24851052</v>
      </c>
      <c r="H17" s="39"/>
    </row>
    <row r="18" spans="1:8" ht="11.25" customHeight="1" x14ac:dyDescent="0.2">
      <c r="A18" s="69" t="s">
        <v>101</v>
      </c>
      <c r="B18" s="262">
        <f>SUM(E3:E15,E17)</f>
        <v>143506233.12385318</v>
      </c>
      <c r="C18" s="262"/>
      <c r="D18" s="262"/>
      <c r="E18" s="262"/>
      <c r="H18" s="39"/>
    </row>
    <row r="19" spans="1:8" ht="11.25" customHeight="1" x14ac:dyDescent="0.2">
      <c r="A19" s="258" t="s">
        <v>65</v>
      </c>
      <c r="B19" s="258"/>
      <c r="C19" s="258"/>
      <c r="D19" s="258"/>
      <c r="E19" s="258"/>
    </row>
    <row r="26" spans="1:8" ht="12.75" customHeight="1" x14ac:dyDescent="0.2"/>
  </sheetData>
  <mergeCells count="3">
    <mergeCell ref="A1:E1"/>
    <mergeCell ref="B18:E18"/>
    <mergeCell ref="A19:E1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AMJ18"/>
  <sheetViews>
    <sheetView zoomScaleNormal="100" workbookViewId="0">
      <selection sqref="A1:F1"/>
    </sheetView>
  </sheetViews>
  <sheetFormatPr baseColWidth="10" defaultColWidth="11" defaultRowHeight="12.75" x14ac:dyDescent="0.2"/>
  <cols>
    <col min="1" max="1" width="20.42578125" style="60" customWidth="1"/>
    <col min="2" max="1024" width="11" style="60"/>
  </cols>
  <sheetData>
    <row r="1" spans="1:10" x14ac:dyDescent="0.2">
      <c r="A1" s="261" t="s">
        <v>102</v>
      </c>
      <c r="B1" s="261"/>
      <c r="C1" s="261"/>
      <c r="D1" s="261"/>
      <c r="E1" s="261"/>
      <c r="F1" s="261"/>
    </row>
    <row r="2" spans="1:10" ht="22.5" x14ac:dyDescent="0.2">
      <c r="A2" s="70"/>
      <c r="B2" s="49" t="s">
        <v>73</v>
      </c>
      <c r="C2" s="49" t="s">
        <v>74</v>
      </c>
      <c r="D2" s="49" t="s">
        <v>103</v>
      </c>
      <c r="E2" s="49" t="s">
        <v>76</v>
      </c>
      <c r="F2" s="49" t="s">
        <v>104</v>
      </c>
      <c r="H2" s="50"/>
    </row>
    <row r="3" spans="1:10" x14ac:dyDescent="0.2">
      <c r="A3" s="71" t="s">
        <v>85</v>
      </c>
      <c r="B3" s="51">
        <f>'AQ4'!C10</f>
        <v>9869928</v>
      </c>
      <c r="C3" s="72">
        <f>'AQ4'!D10</f>
        <v>9299433.4499999993</v>
      </c>
      <c r="D3" s="54">
        <f t="shared" ref="D3:D17" si="0">(B3-C3)/C3</f>
        <v>6.1347237234113526E-2</v>
      </c>
      <c r="E3" s="73">
        <f>'AQ4'!F10</f>
        <v>9839598.8000000007</v>
      </c>
      <c r="F3" s="54">
        <f t="shared" ref="F3:F17" si="1">(E3-C3)/C3</f>
        <v>5.8085834250472701E-2</v>
      </c>
      <c r="G3" s="74"/>
      <c r="H3" s="40"/>
      <c r="I3" s="39"/>
      <c r="J3" s="39"/>
    </row>
    <row r="4" spans="1:10" x14ac:dyDescent="0.2">
      <c r="A4" s="71" t="s">
        <v>86</v>
      </c>
      <c r="B4" s="51">
        <f>'AQ4'!C15</f>
        <v>573976</v>
      </c>
      <c r="C4" s="51">
        <f>'AQ4'!D15</f>
        <v>404781.3</v>
      </c>
      <c r="D4" s="54">
        <f t="shared" si="0"/>
        <v>0.4179904061773605</v>
      </c>
      <c r="E4" s="73">
        <f>'AQ4'!F15</f>
        <v>551404.6</v>
      </c>
      <c r="F4" s="54">
        <f t="shared" si="1"/>
        <v>0.36222844286532008</v>
      </c>
      <c r="G4" s="75"/>
      <c r="H4" s="64"/>
      <c r="I4" s="39"/>
      <c r="J4" s="39"/>
    </row>
    <row r="5" spans="1:10" x14ac:dyDescent="0.2">
      <c r="A5" s="71" t="s">
        <v>87</v>
      </c>
      <c r="B5" s="51">
        <f>'AQ4'!C25</f>
        <v>15158180.475999998</v>
      </c>
      <c r="C5" s="51">
        <f>'AQ4'!D25</f>
        <v>11849243.6415</v>
      </c>
      <c r="D5" s="54">
        <f t="shared" si="0"/>
        <v>0.27925299998988951</v>
      </c>
      <c r="E5" s="73">
        <f>'AQ4'!F25</f>
        <v>14555403.375999998</v>
      </c>
      <c r="F5" s="54">
        <f t="shared" si="1"/>
        <v>0.22838248721818202</v>
      </c>
      <c r="G5" s="75"/>
      <c r="H5" s="64"/>
      <c r="I5" s="39"/>
      <c r="J5" s="39"/>
    </row>
    <row r="6" spans="1:10" x14ac:dyDescent="0.2">
      <c r="A6" s="71" t="s">
        <v>88</v>
      </c>
      <c r="B6" s="51">
        <f>'AQ4'!C28</f>
        <v>19171338.199999999</v>
      </c>
      <c r="C6" s="51">
        <f>'AQ4'!D28</f>
        <v>19106161.300000001</v>
      </c>
      <c r="D6" s="76">
        <f t="shared" si="0"/>
        <v>3.411302719400705E-3</v>
      </c>
      <c r="E6" s="73">
        <f>'AQ4'!F28</f>
        <v>19330649.199999999</v>
      </c>
      <c r="F6" s="54">
        <f t="shared" si="1"/>
        <v>1.1749503025497775E-2</v>
      </c>
      <c r="G6" s="75"/>
      <c r="I6" s="39"/>
      <c r="J6" s="39"/>
    </row>
    <row r="7" spans="1:10" x14ac:dyDescent="0.2">
      <c r="A7" s="71" t="s">
        <v>105</v>
      </c>
      <c r="B7" s="51">
        <f>'AQ4'!C32</f>
        <v>121181.8</v>
      </c>
      <c r="C7" s="51">
        <f>'AQ4'!D32</f>
        <v>389011.8</v>
      </c>
      <c r="D7" s="54">
        <f t="shared" si="0"/>
        <v>-0.68848811269992327</v>
      </c>
      <c r="E7" s="73">
        <f>'AQ4'!F32</f>
        <v>353312.1</v>
      </c>
      <c r="F7" s="54">
        <f t="shared" si="1"/>
        <v>-9.1770223936651824E-2</v>
      </c>
      <c r="G7" s="75"/>
      <c r="I7" s="39"/>
      <c r="J7" s="39"/>
    </row>
    <row r="8" spans="1:10" x14ac:dyDescent="0.2">
      <c r="A8" s="71" t="s">
        <v>90</v>
      </c>
      <c r="B8" s="51">
        <f>'AQ4'!C38</f>
        <v>5756696.3200000003</v>
      </c>
      <c r="C8" s="51">
        <f>'AQ4'!D38</f>
        <v>6534459.4899999993</v>
      </c>
      <c r="D8" s="54">
        <f t="shared" si="0"/>
        <v>-0.11902486673767704</v>
      </c>
      <c r="E8" s="73">
        <f>'AQ4'!F38</f>
        <v>6034516.2999999998</v>
      </c>
      <c r="F8" s="54">
        <f t="shared" si="1"/>
        <v>-7.6508728956861213E-2</v>
      </c>
      <c r="G8" s="75"/>
      <c r="I8" s="39"/>
      <c r="J8" s="39"/>
    </row>
    <row r="9" spans="1:10" x14ac:dyDescent="0.2">
      <c r="A9" s="71" t="s">
        <v>91</v>
      </c>
      <c r="B9" s="51">
        <f>'AQ4'!C78</f>
        <v>38941293.581999995</v>
      </c>
      <c r="C9" s="51">
        <f>'AQ4'!D78</f>
        <v>42087077.399999991</v>
      </c>
      <c r="D9" s="54">
        <f t="shared" si="0"/>
        <v>-7.4744648769553126E-2</v>
      </c>
      <c r="E9" s="73">
        <f>'AQ4'!F78</f>
        <v>31038646.299999997</v>
      </c>
      <c r="F9" s="54">
        <f t="shared" si="1"/>
        <v>-0.26251362134259282</v>
      </c>
      <c r="G9" s="75"/>
      <c r="I9" s="39"/>
      <c r="J9" s="39"/>
    </row>
    <row r="10" spans="1:10" x14ac:dyDescent="0.2">
      <c r="A10" s="71" t="s">
        <v>92</v>
      </c>
      <c r="B10" s="51">
        <f>'AQ4'!C95</f>
        <v>5141967.1199999992</v>
      </c>
      <c r="C10" s="51">
        <f>'AQ4'!D95</f>
        <v>5008583.5000000009</v>
      </c>
      <c r="D10" s="54">
        <f t="shared" si="0"/>
        <v>2.6631006551053452E-2</v>
      </c>
      <c r="E10" s="73">
        <f>'AQ4'!F95</f>
        <v>3813654.3999999994</v>
      </c>
      <c r="F10" s="54">
        <f t="shared" si="1"/>
        <v>-0.23857625614108285</v>
      </c>
      <c r="G10" s="75"/>
      <c r="I10" s="39"/>
      <c r="J10" s="39"/>
    </row>
    <row r="11" spans="1:10" x14ac:dyDescent="0.2">
      <c r="A11" s="71" t="s">
        <v>93</v>
      </c>
      <c r="B11" s="51">
        <f>'AQ4'!C118</f>
        <v>4072711.6258531739</v>
      </c>
      <c r="C11" s="51">
        <f>'AQ4'!D118</f>
        <v>6609660.5</v>
      </c>
      <c r="D11" s="52">
        <f t="shared" si="0"/>
        <v>-0.38382438464832286</v>
      </c>
      <c r="E11" s="73">
        <f>'AQ4'!F118</f>
        <v>5633006.7999999998</v>
      </c>
      <c r="F11" s="54">
        <f t="shared" si="1"/>
        <v>-0.14776155295722074</v>
      </c>
      <c r="G11" s="75"/>
      <c r="I11" s="39"/>
      <c r="J11" s="39"/>
    </row>
    <row r="12" spans="1:10" x14ac:dyDescent="0.2">
      <c r="A12" s="71" t="s">
        <v>94</v>
      </c>
      <c r="B12" s="51">
        <f>'AQ4'!C121</f>
        <v>87400</v>
      </c>
      <c r="C12" s="51">
        <f>'AQ4'!D121</f>
        <v>156400</v>
      </c>
      <c r="D12" s="54">
        <f t="shared" si="0"/>
        <v>-0.44117647058823528</v>
      </c>
      <c r="E12" s="73">
        <f>'AQ4'!F121</f>
        <v>87400</v>
      </c>
      <c r="F12" s="54">
        <f t="shared" si="1"/>
        <v>-0.44117647058823528</v>
      </c>
      <c r="G12" s="75"/>
      <c r="I12" s="39"/>
      <c r="J12" s="39"/>
    </row>
    <row r="13" spans="1:10" x14ac:dyDescent="0.2">
      <c r="A13" s="71" t="s">
        <v>95</v>
      </c>
      <c r="B13" s="51">
        <f>'AQ4'!C125</f>
        <v>2291040</v>
      </c>
      <c r="C13" s="51">
        <f>'AQ4'!D125</f>
        <v>3388129.8</v>
      </c>
      <c r="D13" s="54">
        <f t="shared" si="0"/>
        <v>-0.32380394635412135</v>
      </c>
      <c r="E13" s="73">
        <f>'AQ4'!F125</f>
        <v>3559525.2</v>
      </c>
      <c r="F13" s="54">
        <f t="shared" si="1"/>
        <v>5.0587022964704714E-2</v>
      </c>
      <c r="G13" s="75"/>
      <c r="I13" s="39"/>
      <c r="J13" s="39"/>
    </row>
    <row r="14" spans="1:10" x14ac:dyDescent="0.2">
      <c r="A14" s="71" t="s">
        <v>96</v>
      </c>
      <c r="B14" s="51">
        <f>'AQ4'!C126</f>
        <v>260696.4</v>
      </c>
      <c r="C14" s="51">
        <f>'AQ4'!D126</f>
        <v>378410.6</v>
      </c>
      <c r="D14" s="54">
        <f t="shared" si="0"/>
        <v>-0.31107532399990906</v>
      </c>
      <c r="E14" s="73">
        <f>'AQ4'!F128</f>
        <v>271635.59999999998</v>
      </c>
      <c r="F14" s="54">
        <f t="shared" si="1"/>
        <v>-0.28216704288939054</v>
      </c>
      <c r="G14" s="75"/>
      <c r="I14" s="39"/>
      <c r="J14" s="39"/>
    </row>
    <row r="15" spans="1:10" x14ac:dyDescent="0.2">
      <c r="A15" s="66" t="s">
        <v>100</v>
      </c>
      <c r="B15" s="51">
        <f>'AQ4'!C129</f>
        <v>24851052</v>
      </c>
      <c r="C15" s="51">
        <f>'AQ4'!D129</f>
        <v>35132848.310000002</v>
      </c>
      <c r="D15" s="54">
        <f t="shared" si="0"/>
        <v>-0.29265478902470465</v>
      </c>
      <c r="E15" s="73">
        <f>'AQ4'!F129</f>
        <v>26498618</v>
      </c>
      <c r="F15" s="54">
        <f t="shared" si="1"/>
        <v>-0.24575947369295439</v>
      </c>
      <c r="G15" s="75"/>
      <c r="I15" s="39"/>
      <c r="J15" s="39"/>
    </row>
    <row r="16" spans="1:10" x14ac:dyDescent="0.2">
      <c r="A16" s="71" t="s">
        <v>97</v>
      </c>
      <c r="B16" s="51">
        <f>'AQ4'!C132</f>
        <v>17208771.600000001</v>
      </c>
      <c r="C16" s="51">
        <f>'AQ4'!D132</f>
        <v>5951114.3999999994</v>
      </c>
      <c r="D16" s="54">
        <f t="shared" si="0"/>
        <v>1.8916889246827457</v>
      </c>
      <c r="E16" s="73">
        <f>'AQ4'!F132</f>
        <v>12632202</v>
      </c>
      <c r="F16" s="54">
        <f t="shared" si="1"/>
        <v>1.1226615976328738</v>
      </c>
      <c r="G16" s="75"/>
      <c r="I16" s="39"/>
      <c r="J16" s="39"/>
    </row>
    <row r="17" spans="1:10" x14ac:dyDescent="0.2">
      <c r="A17" s="69" t="s">
        <v>101</v>
      </c>
      <c r="B17" s="57">
        <f>SUM(B3:B16)</f>
        <v>143506233.12385318</v>
      </c>
      <c r="C17" s="57">
        <f>SUM(C3:C16)</f>
        <v>146295315.49149999</v>
      </c>
      <c r="D17" s="77">
        <f t="shared" si="0"/>
        <v>-1.9064741466782401E-2</v>
      </c>
      <c r="E17" s="57">
        <f>SUM(E3:E16)</f>
        <v>134199572.676</v>
      </c>
      <c r="F17" s="77">
        <f t="shared" si="1"/>
        <v>-8.2680315325631693E-2</v>
      </c>
      <c r="G17" s="78"/>
      <c r="I17" s="39"/>
      <c r="J17" s="39"/>
    </row>
    <row r="18" spans="1:10" x14ac:dyDescent="0.2">
      <c r="A18" s="258" t="s">
        <v>65</v>
      </c>
      <c r="B18" s="258"/>
      <c r="C18" s="258"/>
      <c r="D18" s="258"/>
      <c r="E18" s="258"/>
      <c r="F18" s="258"/>
      <c r="G18" s="79"/>
      <c r="I18" s="39"/>
    </row>
  </sheetData>
  <mergeCells count="2">
    <mergeCell ref="A1:F1"/>
    <mergeCell ref="A18:F1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AMJ40"/>
  <sheetViews>
    <sheetView zoomScaleNormal="100" workbookViewId="0">
      <selection sqref="A1:E1"/>
    </sheetView>
  </sheetViews>
  <sheetFormatPr baseColWidth="10" defaultColWidth="11" defaultRowHeight="12.75" x14ac:dyDescent="0.2"/>
  <cols>
    <col min="1" max="1" width="11" style="13"/>
    <col min="2" max="2" width="14.5703125" style="13" customWidth="1"/>
    <col min="3" max="7" width="10.42578125" style="13" customWidth="1"/>
    <col min="8" max="8" width="12.85546875" style="13" customWidth="1"/>
    <col min="9" max="13" width="9.140625" style="13" customWidth="1"/>
    <col min="14" max="14" width="12.28515625" style="13" customWidth="1"/>
    <col min="15" max="15" width="13.28515625" style="13" customWidth="1"/>
    <col min="16" max="16" width="10.42578125" style="13" customWidth="1"/>
    <col min="17" max="17" width="10.7109375" style="13" customWidth="1"/>
    <col min="18" max="18" width="11.5703125" style="13" customWidth="1"/>
    <col min="19" max="19" width="10.42578125" style="13" customWidth="1"/>
    <col min="20" max="20" width="12.42578125" style="13" customWidth="1"/>
    <col min="21" max="21" width="13.28515625" style="13" customWidth="1"/>
    <col min="22" max="22" width="15.42578125" style="13" customWidth="1"/>
    <col min="23" max="1024" width="11" style="13"/>
  </cols>
  <sheetData>
    <row r="1" spans="1:22" x14ac:dyDescent="0.2">
      <c r="A1" s="257" t="s">
        <v>106</v>
      </c>
      <c r="B1" s="257"/>
      <c r="C1" s="257"/>
      <c r="D1" s="257"/>
      <c r="E1" s="257"/>
    </row>
    <row r="2" spans="1:22" x14ac:dyDescent="0.2">
      <c r="A2" s="264" t="s">
        <v>107</v>
      </c>
      <c r="B2" s="264"/>
      <c r="C2" s="264"/>
      <c r="D2" s="264"/>
      <c r="E2" s="264"/>
    </row>
    <row r="3" spans="1:22" s="14" customFormat="1" ht="33.75" customHeight="1" x14ac:dyDescent="0.2">
      <c r="A3" s="265"/>
      <c r="B3" s="265"/>
      <c r="C3" s="80" t="s">
        <v>108</v>
      </c>
      <c r="D3" s="80" t="s">
        <v>109</v>
      </c>
      <c r="E3" s="80" t="s">
        <v>99</v>
      </c>
      <c r="G3" s="81"/>
    </row>
    <row r="4" spans="1:22" ht="11.25" customHeight="1" x14ac:dyDescent="0.2">
      <c r="A4" s="263" t="s">
        <v>110</v>
      </c>
      <c r="B4" s="83" t="s">
        <v>111</v>
      </c>
      <c r="C4" s="84">
        <f>'AQ7'!C8</f>
        <v>2033.4970000000001</v>
      </c>
      <c r="D4" s="84">
        <f>'AQ7'!E8</f>
        <v>3518.1570476190414</v>
      </c>
      <c r="E4" s="51">
        <f>'AQ7'!G8</f>
        <v>8390906.1219523754</v>
      </c>
      <c r="F4" s="85"/>
      <c r="G4" s="40"/>
      <c r="N4" s="86"/>
      <c r="O4" s="87"/>
      <c r="P4" s="85"/>
      <c r="Q4" s="87"/>
      <c r="R4" s="88"/>
      <c r="S4" s="88"/>
      <c r="T4" s="88"/>
      <c r="U4" s="88"/>
      <c r="V4" s="89"/>
    </row>
    <row r="5" spans="1:22" ht="11.25" customHeight="1" x14ac:dyDescent="0.2">
      <c r="A5" s="263"/>
      <c r="B5" s="83" t="s">
        <v>112</v>
      </c>
      <c r="C5" s="84">
        <f>'AQ7'!C14</f>
        <v>1452.0979999999997</v>
      </c>
      <c r="D5" s="84">
        <f>'AQ7'!E14</f>
        <v>3134.6809090909142</v>
      </c>
      <c r="E5" s="51">
        <f>'AQ7'!G14</f>
        <v>7572543.8986363681</v>
      </c>
      <c r="F5" s="85"/>
      <c r="G5" s="50"/>
      <c r="N5" s="43"/>
      <c r="O5" s="90"/>
      <c r="P5" s="85"/>
      <c r="Q5" s="91"/>
      <c r="R5" s="88"/>
      <c r="T5" s="88"/>
      <c r="V5" s="89"/>
    </row>
    <row r="6" spans="1:22" ht="11.25" customHeight="1" x14ac:dyDescent="0.2">
      <c r="A6" s="263"/>
      <c r="B6" s="83" t="s">
        <v>113</v>
      </c>
      <c r="C6" s="84">
        <f>'AQ7'!C18</f>
        <v>32.021999999999998</v>
      </c>
      <c r="D6" s="84">
        <f>'AQ7'!E18</f>
        <v>65.080681818181802</v>
      </c>
      <c r="E6" s="51">
        <f>'AQ7'!G18</f>
        <v>158491.7384545455</v>
      </c>
      <c r="F6" s="85"/>
      <c r="G6" s="50"/>
      <c r="N6" s="43"/>
      <c r="O6" s="90"/>
      <c r="P6" s="85"/>
      <c r="Q6" s="91"/>
      <c r="R6" s="88"/>
      <c r="T6" s="88"/>
      <c r="V6" s="89"/>
    </row>
    <row r="7" spans="1:22" ht="11.25" customHeight="1" x14ac:dyDescent="0.2">
      <c r="A7" s="263"/>
      <c r="B7" s="83" t="s">
        <v>114</v>
      </c>
      <c r="C7" s="84">
        <f>'AQ7'!C22</f>
        <v>3195.2649999999999</v>
      </c>
      <c r="D7" s="84">
        <f>'AQ7'!E22</f>
        <v>3994.0812499999997</v>
      </c>
      <c r="E7" s="51">
        <f>'AQ7'!G22</f>
        <v>7136028.0429999987</v>
      </c>
      <c r="F7" s="85"/>
      <c r="G7" s="50"/>
      <c r="N7" s="43"/>
      <c r="O7" s="92"/>
      <c r="P7" s="85"/>
      <c r="Q7" s="91"/>
      <c r="R7" s="88"/>
      <c r="T7" s="88"/>
      <c r="V7" s="89"/>
    </row>
    <row r="8" spans="1:22" ht="11.25" customHeight="1" x14ac:dyDescent="0.2">
      <c r="A8" s="263"/>
      <c r="B8" s="83" t="s">
        <v>115</v>
      </c>
      <c r="C8" s="84">
        <f>'AQ7'!C25</f>
        <v>0.441</v>
      </c>
      <c r="D8" s="55">
        <f>'AQ7'!E25</f>
        <v>0.93829787234042605</v>
      </c>
      <c r="E8" s="51">
        <f>'AQ7'!G25</f>
        <v>1519.1980851063799</v>
      </c>
      <c r="F8" s="85"/>
      <c r="G8" s="50"/>
      <c r="N8" s="43"/>
      <c r="O8" s="87"/>
      <c r="P8" s="85"/>
      <c r="Q8" s="87"/>
      <c r="R8" s="88"/>
      <c r="T8" s="88"/>
      <c r="V8" s="89"/>
    </row>
    <row r="9" spans="1:22" ht="11.25" customHeight="1" x14ac:dyDescent="0.2">
      <c r="A9" s="263"/>
      <c r="B9" s="83" t="s">
        <v>116</v>
      </c>
      <c r="C9" s="84">
        <f>'AQ7'!C32</f>
        <v>246.47</v>
      </c>
      <c r="D9" s="84">
        <f>'AQ7'!E32</f>
        <v>352.09999999999968</v>
      </c>
      <c r="E9" s="51">
        <f>'AQ7'!G32</f>
        <v>422818.85200000019</v>
      </c>
      <c r="F9" s="85"/>
      <c r="G9" s="50"/>
      <c r="N9" s="43"/>
      <c r="O9" s="87"/>
      <c r="P9" s="85"/>
      <c r="Q9" s="87"/>
      <c r="R9" s="88"/>
      <c r="T9" s="88"/>
      <c r="V9" s="89"/>
    </row>
    <row r="10" spans="1:22" ht="11.25" customHeight="1" x14ac:dyDescent="0.2">
      <c r="A10" s="263"/>
      <c r="B10" s="83" t="s">
        <v>117</v>
      </c>
      <c r="C10" s="84">
        <f>'AQ7'!C33</f>
        <v>2.1429999999999998</v>
      </c>
      <c r="D10" s="84">
        <f>'AQ7'!E33</f>
        <v>4.2859999999999996</v>
      </c>
      <c r="E10" s="51">
        <f>'AQ7'!G33</f>
        <v>7829.6647999999996</v>
      </c>
      <c r="F10" s="85"/>
      <c r="N10" s="44"/>
      <c r="O10" s="87"/>
      <c r="P10" s="87"/>
      <c r="Q10" s="87"/>
      <c r="R10" s="88"/>
      <c r="T10" s="88"/>
      <c r="V10" s="89"/>
    </row>
    <row r="11" spans="1:22" ht="11.25" customHeight="1" x14ac:dyDescent="0.2">
      <c r="A11" s="263"/>
      <c r="B11" s="93" t="s">
        <v>118</v>
      </c>
      <c r="C11" s="94">
        <f>SUM(C4:C10)</f>
        <v>6961.9359999999997</v>
      </c>
      <c r="D11" s="95">
        <f>SUM(D4:D10)</f>
        <v>11069.324186400478</v>
      </c>
      <c r="E11" s="95">
        <f>SUM(E4:E10)</f>
        <v>23690137.516928397</v>
      </c>
      <c r="F11" s="96"/>
      <c r="N11" s="44"/>
      <c r="O11" s="86"/>
      <c r="P11" s="96"/>
      <c r="Q11" s="91"/>
      <c r="R11" s="88"/>
      <c r="T11" s="88"/>
      <c r="V11" s="89"/>
    </row>
    <row r="12" spans="1:22" s="14" customFormat="1" ht="11.25" customHeight="1" x14ac:dyDescent="0.2">
      <c r="A12" s="264" t="s">
        <v>119</v>
      </c>
      <c r="B12" s="264"/>
      <c r="C12" s="264"/>
      <c r="D12" s="264"/>
      <c r="E12" s="264"/>
      <c r="L12" s="38"/>
      <c r="M12" s="38"/>
      <c r="T12" s="13"/>
    </row>
    <row r="13" spans="1:22" ht="11.25" customHeight="1" x14ac:dyDescent="0.2">
      <c r="A13" s="97"/>
      <c r="B13" s="97"/>
      <c r="C13" s="97"/>
      <c r="D13" s="49" t="s">
        <v>120</v>
      </c>
      <c r="E13" s="49" t="s">
        <v>99</v>
      </c>
      <c r="L13" s="38"/>
      <c r="M13" s="38"/>
    </row>
    <row r="14" spans="1:22" ht="11.25" customHeight="1" x14ac:dyDescent="0.2">
      <c r="A14" s="263" t="s">
        <v>121</v>
      </c>
      <c r="B14" s="83" t="s">
        <v>111</v>
      </c>
      <c r="C14" s="70"/>
      <c r="D14" s="51">
        <f>SUM('AQ7'!E37:E44)</f>
        <v>1065</v>
      </c>
      <c r="E14" s="51">
        <f>SUM('AQ7'!G37:G44)</f>
        <v>721037.05999999994</v>
      </c>
      <c r="L14" s="38"/>
      <c r="M14" s="38"/>
    </row>
    <row r="15" spans="1:22" ht="11.25" customHeight="1" x14ac:dyDescent="0.2">
      <c r="A15" s="263"/>
      <c r="B15" s="83" t="s">
        <v>112</v>
      </c>
      <c r="C15" s="70"/>
      <c r="D15" s="51">
        <f>SUM('AQ7'!E45:E47)</f>
        <v>15631</v>
      </c>
      <c r="E15" s="51">
        <f>SUM('AQ7'!G45:G47)</f>
        <v>411810.02999999997</v>
      </c>
      <c r="L15" s="38"/>
      <c r="M15" s="38"/>
    </row>
    <row r="16" spans="1:22" ht="11.25" customHeight="1" x14ac:dyDescent="0.2">
      <c r="A16" s="263"/>
      <c r="B16" s="83" t="s">
        <v>114</v>
      </c>
      <c r="C16" s="70"/>
      <c r="D16" s="51">
        <f>SUM('AQ7'!E48:E50)</f>
        <v>44711</v>
      </c>
      <c r="E16" s="51">
        <f>SUM('AQ7'!G48:G50)</f>
        <v>1906293.66</v>
      </c>
      <c r="L16" s="38"/>
      <c r="M16" s="38"/>
    </row>
    <row r="17" spans="1:17" ht="11.25" customHeight="1" x14ac:dyDescent="0.2">
      <c r="A17" s="263"/>
      <c r="B17" s="83" t="s">
        <v>116</v>
      </c>
      <c r="C17" s="70"/>
      <c r="D17" s="51">
        <f>SUM('AQ7'!E51:E52)</f>
        <v>0</v>
      </c>
      <c r="E17" s="51">
        <f>SUM('AQ7'!G51:G52)</f>
        <v>0</v>
      </c>
      <c r="L17" s="38"/>
      <c r="M17" s="38"/>
    </row>
    <row r="18" spans="1:17" ht="11.25" customHeight="1" x14ac:dyDescent="0.2">
      <c r="A18" s="263"/>
      <c r="B18" s="93" t="s">
        <v>122</v>
      </c>
      <c r="C18" s="93"/>
      <c r="D18" s="95">
        <f>SUM(D14:D17)</f>
        <v>61407</v>
      </c>
      <c r="E18" s="95">
        <f>SUM(E14:E17)</f>
        <v>3039140.75</v>
      </c>
      <c r="L18" s="38"/>
      <c r="M18" s="38"/>
    </row>
    <row r="19" spans="1:17" ht="11.25" customHeight="1" x14ac:dyDescent="0.2">
      <c r="A19" s="264" t="s">
        <v>123</v>
      </c>
      <c r="B19" s="264"/>
      <c r="C19" s="264"/>
      <c r="D19" s="264"/>
      <c r="E19" s="264"/>
      <c r="L19" s="38"/>
      <c r="M19" s="38"/>
    </row>
    <row r="20" spans="1:17" ht="11.25" customHeight="1" x14ac:dyDescent="0.2">
      <c r="A20" s="70"/>
      <c r="B20" s="70"/>
      <c r="C20" s="70"/>
      <c r="D20" s="49" t="s">
        <v>124</v>
      </c>
      <c r="E20" s="49" t="s">
        <v>99</v>
      </c>
      <c r="F20" s="14"/>
      <c r="I20" s="14"/>
      <c r="J20" s="14"/>
      <c r="K20" s="14"/>
      <c r="L20" s="42"/>
      <c r="M20" s="42"/>
    </row>
    <row r="21" spans="1:17" ht="11.25" customHeight="1" x14ac:dyDescent="0.2">
      <c r="A21" s="263" t="s">
        <v>125</v>
      </c>
      <c r="B21" s="70" t="s">
        <v>126</v>
      </c>
      <c r="C21" s="70"/>
      <c r="D21" s="51">
        <f>'AQ7'!E56</f>
        <v>66582929.825242698</v>
      </c>
      <c r="E21" s="51">
        <f>'AQ7'!G56</f>
        <v>24149628.6476155</v>
      </c>
      <c r="F21" s="98"/>
      <c r="L21" s="38"/>
      <c r="M21" s="38"/>
    </row>
    <row r="22" spans="1:17" ht="11.25" customHeight="1" x14ac:dyDescent="0.2">
      <c r="A22" s="263"/>
      <c r="B22" s="70" t="s">
        <v>127</v>
      </c>
      <c r="C22" s="70"/>
      <c r="D22" s="51">
        <f>'AQ7'!E57</f>
        <v>101352</v>
      </c>
      <c r="E22" s="51">
        <f>'AQ7'!G57</f>
        <v>93446.543999999994</v>
      </c>
      <c r="F22" s="98"/>
      <c r="L22" s="38"/>
      <c r="M22" s="38"/>
    </row>
    <row r="23" spans="1:17" ht="11.25" customHeight="1" x14ac:dyDescent="0.2">
      <c r="A23" s="263"/>
      <c r="B23" s="70" t="s">
        <v>128</v>
      </c>
      <c r="C23" s="70"/>
      <c r="D23" s="51">
        <f>'AQ7'!E58</f>
        <v>398893</v>
      </c>
      <c r="E23" s="51">
        <f>'AQ7'!G58</f>
        <v>364189.30900000001</v>
      </c>
      <c r="F23" s="98"/>
      <c r="L23" s="38"/>
      <c r="M23" s="38"/>
    </row>
    <row r="24" spans="1:17" s="14" customFormat="1" ht="11.25" customHeight="1" x14ac:dyDescent="0.2">
      <c r="A24" s="263"/>
      <c r="B24" s="99" t="s">
        <v>129</v>
      </c>
      <c r="C24" s="99"/>
      <c r="D24" s="100">
        <f>SUM(D21:D23)</f>
        <v>67083174.825242698</v>
      </c>
      <c r="E24" s="100">
        <f>SUM(E21:E23)</f>
        <v>24607264.5006155</v>
      </c>
      <c r="F24" s="101"/>
      <c r="I24" s="13"/>
      <c r="L24" s="42"/>
      <c r="M24" s="42"/>
    </row>
    <row r="25" spans="1:17" ht="11.25" customHeight="1" x14ac:dyDescent="0.2">
      <c r="A25" s="70"/>
      <c r="B25" s="70"/>
      <c r="C25" s="70"/>
      <c r="D25" s="49" t="s">
        <v>130</v>
      </c>
      <c r="E25" s="49" t="s">
        <v>99</v>
      </c>
      <c r="F25" s="14"/>
      <c r="L25" s="38"/>
      <c r="M25" s="38"/>
    </row>
    <row r="26" spans="1:17" ht="11.25" customHeight="1" x14ac:dyDescent="0.2">
      <c r="A26" s="82" t="s">
        <v>131</v>
      </c>
      <c r="B26" s="99" t="s">
        <v>132</v>
      </c>
      <c r="C26" s="99"/>
      <c r="D26" s="100">
        <f>'AQ7'!E65</f>
        <v>7393.55</v>
      </c>
      <c r="E26" s="100">
        <f>'AQ7'!G65</f>
        <v>6978735.5814285707</v>
      </c>
      <c r="F26" s="86"/>
      <c r="I26" s="14"/>
      <c r="J26" s="14"/>
      <c r="K26" s="14"/>
      <c r="L26" s="38"/>
      <c r="M26" s="38"/>
    </row>
    <row r="27" spans="1:17" ht="11.25" customHeight="1" x14ac:dyDescent="0.2">
      <c r="A27" s="70"/>
      <c r="B27" s="70"/>
      <c r="C27" s="70"/>
      <c r="D27" s="49" t="s">
        <v>133</v>
      </c>
      <c r="E27" s="49" t="s">
        <v>99</v>
      </c>
      <c r="F27" s="14"/>
      <c r="L27" s="38"/>
      <c r="M27" s="38"/>
    </row>
    <row r="28" spans="1:17" ht="11.25" customHeight="1" x14ac:dyDescent="0.2">
      <c r="A28" s="263" t="s">
        <v>134</v>
      </c>
      <c r="B28" s="70" t="s">
        <v>135</v>
      </c>
      <c r="C28" s="70"/>
      <c r="D28" s="51">
        <f>'AQ7'!E67</f>
        <v>141141</v>
      </c>
      <c r="E28" s="51">
        <f>'AQ7'!G67</f>
        <v>1726549.6248000001</v>
      </c>
      <c r="F28" s="38"/>
      <c r="L28" s="38"/>
      <c r="M28" s="38"/>
    </row>
    <row r="29" spans="1:17" s="14" customFormat="1" ht="11.25" customHeight="1" x14ac:dyDescent="0.2">
      <c r="A29" s="263"/>
      <c r="B29" s="70" t="s">
        <v>136</v>
      </c>
      <c r="C29" s="70"/>
      <c r="D29" s="51">
        <f>'AQ7'!E68</f>
        <v>3679</v>
      </c>
      <c r="E29" s="51">
        <f>'AQ7'!G68</f>
        <v>32387.340700000001</v>
      </c>
      <c r="F29" s="13"/>
      <c r="I29" s="13"/>
      <c r="L29" s="42"/>
      <c r="M29" s="42"/>
    </row>
    <row r="30" spans="1:17" ht="11.25" customHeight="1" x14ac:dyDescent="0.2">
      <c r="A30" s="263"/>
      <c r="B30" s="99" t="s">
        <v>137</v>
      </c>
      <c r="C30" s="99"/>
      <c r="D30" s="100">
        <f>SUM(D28:D29)</f>
        <v>144820</v>
      </c>
      <c r="E30" s="100">
        <f>SUM(E28:E29)</f>
        <v>1758936.9655000002</v>
      </c>
      <c r="L30" s="38"/>
      <c r="M30" s="38"/>
    </row>
    <row r="31" spans="1:17" ht="11.25" customHeight="1" x14ac:dyDescent="0.2">
      <c r="A31" s="102" t="s">
        <v>138</v>
      </c>
      <c r="B31" s="102"/>
      <c r="C31" s="102"/>
      <c r="D31" s="59"/>
      <c r="E31" s="57">
        <f>E30+E26+E24</f>
        <v>33344937.04754407</v>
      </c>
      <c r="L31" s="38"/>
      <c r="M31" s="38"/>
    </row>
    <row r="32" spans="1:17" ht="11.25" customHeight="1" x14ac:dyDescent="0.2">
      <c r="A32" s="102" t="s">
        <v>56</v>
      </c>
      <c r="B32" s="102"/>
      <c r="C32" s="102"/>
      <c r="D32" s="57"/>
      <c r="E32" s="57">
        <f>E31+E18+E11</f>
        <v>60074215.314472467</v>
      </c>
      <c r="L32" s="38"/>
      <c r="M32" s="38"/>
      <c r="Q32" s="42"/>
    </row>
    <row r="33" spans="1:13" x14ac:dyDescent="0.2">
      <c r="A33" s="258" t="s">
        <v>65</v>
      </c>
      <c r="B33" s="258"/>
      <c r="C33" s="258"/>
      <c r="D33" s="258"/>
      <c r="E33" s="258"/>
      <c r="L33" s="42"/>
      <c r="M33" s="42"/>
    </row>
    <row r="40" spans="1:13" ht="12.75" customHeight="1" x14ac:dyDescent="0.2"/>
  </sheetData>
  <mergeCells count="10">
    <mergeCell ref="A1:E1"/>
    <mergeCell ref="A2:E2"/>
    <mergeCell ref="A3:B3"/>
    <mergeCell ref="A4:A11"/>
    <mergeCell ref="A12:E12"/>
    <mergeCell ref="A14:A18"/>
    <mergeCell ref="A19:E19"/>
    <mergeCell ref="A21:A24"/>
    <mergeCell ref="A28:A30"/>
    <mergeCell ref="A33:E33"/>
  </mergeCells>
  <pageMargins left="0.75" right="0.75" top="1" bottom="1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AMJ29"/>
  <sheetViews>
    <sheetView zoomScaleNormal="100" workbookViewId="0">
      <selection sqref="A1:G1"/>
    </sheetView>
  </sheetViews>
  <sheetFormatPr baseColWidth="10" defaultColWidth="11" defaultRowHeight="12.75" x14ac:dyDescent="0.2"/>
  <cols>
    <col min="1" max="1" width="11" style="60"/>
    <col min="2" max="2" width="15.42578125" style="60" customWidth="1"/>
    <col min="3" max="1024" width="11" style="60"/>
  </cols>
  <sheetData>
    <row r="1" spans="1:12" x14ac:dyDescent="0.2">
      <c r="A1" s="257" t="s">
        <v>139</v>
      </c>
      <c r="B1" s="257"/>
      <c r="C1" s="257"/>
      <c r="D1" s="257"/>
      <c r="E1" s="257"/>
      <c r="F1" s="257"/>
      <c r="G1" s="257"/>
    </row>
    <row r="2" spans="1:12" ht="22.5" x14ac:dyDescent="0.2">
      <c r="A2" s="265"/>
      <c r="B2" s="265"/>
      <c r="C2" s="80" t="s">
        <v>73</v>
      </c>
      <c r="D2" s="80" t="s">
        <v>74</v>
      </c>
      <c r="E2" s="80" t="s">
        <v>103</v>
      </c>
      <c r="F2" s="80" t="s">
        <v>76</v>
      </c>
      <c r="G2" s="80" t="s">
        <v>104</v>
      </c>
      <c r="I2" s="50"/>
    </row>
    <row r="3" spans="1:12" x14ac:dyDescent="0.2">
      <c r="A3" s="264" t="s">
        <v>107</v>
      </c>
      <c r="B3" s="264"/>
      <c r="C3" s="264"/>
      <c r="D3" s="264"/>
      <c r="E3" s="264"/>
      <c r="F3" s="264"/>
      <c r="G3" s="264"/>
      <c r="I3" s="50"/>
    </row>
    <row r="4" spans="1:12" ht="11.25" customHeight="1" x14ac:dyDescent="0.2">
      <c r="A4" s="263" t="s">
        <v>110</v>
      </c>
      <c r="B4" s="83" t="s">
        <v>111</v>
      </c>
      <c r="C4" s="53">
        <f>'AQ8'!C8</f>
        <v>8390906.1219523754</v>
      </c>
      <c r="D4" s="51">
        <v>8346049.1586309504</v>
      </c>
      <c r="E4" s="103">
        <f t="shared" ref="E4:E11" si="0">(C4-D4)/D4</f>
        <v>5.3746344490478845E-3</v>
      </c>
      <c r="F4" s="53">
        <f>'AQ8'!F8</f>
        <v>8435458.8559523765</v>
      </c>
      <c r="G4" s="103">
        <f t="shared" ref="G4:G11" si="1">(F4/D4)-1</f>
        <v>1.0712817001438779E-2</v>
      </c>
      <c r="I4" s="104"/>
    </row>
    <row r="5" spans="1:12" x14ac:dyDescent="0.2">
      <c r="A5" s="263"/>
      <c r="B5" s="83" t="s">
        <v>112</v>
      </c>
      <c r="C5" s="53">
        <f>'AQ8'!C14</f>
        <v>7572543.8986363681</v>
      </c>
      <c r="D5" s="51">
        <v>8301542.5379090896</v>
      </c>
      <c r="E5" s="103">
        <f t="shared" si="0"/>
        <v>-8.7814841150754913E-2</v>
      </c>
      <c r="F5" s="53">
        <f>'AQ8'!F14</f>
        <v>7780642.1408484783</v>
      </c>
      <c r="G5" s="103">
        <f t="shared" si="1"/>
        <v>-6.2747422503939942E-2</v>
      </c>
      <c r="I5" s="64"/>
    </row>
    <row r="6" spans="1:12" x14ac:dyDescent="0.2">
      <c r="A6" s="263"/>
      <c r="B6" s="83" t="s">
        <v>113</v>
      </c>
      <c r="C6" s="53">
        <f>'AQ8'!C18</f>
        <v>158491.7384545455</v>
      </c>
      <c r="D6" s="51">
        <v>184429.79718181799</v>
      </c>
      <c r="E6" s="103">
        <f t="shared" si="0"/>
        <v>-0.14063919780653317</v>
      </c>
      <c r="F6" s="53">
        <f>'AQ8'!F18</f>
        <v>162587.8455454545</v>
      </c>
      <c r="G6" s="103">
        <f t="shared" si="1"/>
        <v>-0.11842962455156236</v>
      </c>
      <c r="I6" s="64"/>
    </row>
    <row r="7" spans="1:12" x14ac:dyDescent="0.2">
      <c r="A7" s="263"/>
      <c r="B7" s="83" t="s">
        <v>114</v>
      </c>
      <c r="C7" s="53">
        <f>'AQ8'!C22</f>
        <v>7136028.0429999987</v>
      </c>
      <c r="D7" s="51">
        <v>9025387.5366249997</v>
      </c>
      <c r="E7" s="103">
        <f t="shared" si="0"/>
        <v>-0.20933832325293347</v>
      </c>
      <c r="F7" s="53">
        <f>'AQ8'!F22</f>
        <v>7823485.6802500002</v>
      </c>
      <c r="G7" s="103">
        <f t="shared" si="1"/>
        <v>-0.13316900260489484</v>
      </c>
      <c r="I7" s="64"/>
    </row>
    <row r="8" spans="1:12" x14ac:dyDescent="0.2">
      <c r="A8" s="263"/>
      <c r="B8" s="83" t="s">
        <v>115</v>
      </c>
      <c r="C8" s="53">
        <f>'AQ8'!C25</f>
        <v>1519.1980851063799</v>
      </c>
      <c r="D8" s="51">
        <v>330.92297872340401</v>
      </c>
      <c r="E8" s="103">
        <f t="shared" si="0"/>
        <v>3.5907905548504515</v>
      </c>
      <c r="F8" s="53">
        <f>'AQ8'!F25</f>
        <v>0</v>
      </c>
      <c r="G8" s="103">
        <f t="shared" si="1"/>
        <v>-1</v>
      </c>
    </row>
    <row r="9" spans="1:12" x14ac:dyDescent="0.2">
      <c r="A9" s="263"/>
      <c r="B9" s="83" t="s">
        <v>116</v>
      </c>
      <c r="C9" s="53">
        <f>'AQ8'!C32</f>
        <v>422818.85200000019</v>
      </c>
      <c r="D9" s="51">
        <v>404832.916111111</v>
      </c>
      <c r="E9" s="103">
        <f t="shared" si="0"/>
        <v>4.4428047159961528E-2</v>
      </c>
      <c r="F9" s="53">
        <f>'AQ8'!F32</f>
        <v>383647.61282908398</v>
      </c>
      <c r="G9" s="103">
        <f t="shared" si="1"/>
        <v>-5.2330980112823777E-2</v>
      </c>
    </row>
    <row r="10" spans="1:12" x14ac:dyDescent="0.2">
      <c r="A10" s="263"/>
      <c r="B10" s="83" t="s">
        <v>117</v>
      </c>
      <c r="C10" s="53">
        <f>'AQ8'!C33</f>
        <v>7829.6647999999996</v>
      </c>
      <c r="D10" s="51">
        <v>8612.6658000000007</v>
      </c>
      <c r="E10" s="103">
        <f t="shared" si="0"/>
        <v>-9.0912734591420116E-2</v>
      </c>
      <c r="F10" s="53">
        <f>'AQ8'!F33</f>
        <v>7890.9546</v>
      </c>
      <c r="G10" s="103">
        <f t="shared" si="1"/>
        <v>-8.3796494228302709E-2</v>
      </c>
    </row>
    <row r="11" spans="1:12" x14ac:dyDescent="0.2">
      <c r="A11" s="263"/>
      <c r="B11" s="95" t="s">
        <v>118</v>
      </c>
      <c r="C11" s="95">
        <f>SUM(C4:C10)</f>
        <v>23690137.516928397</v>
      </c>
      <c r="D11" s="95">
        <f>SUM(D4:D10)</f>
        <v>26271185.53523669</v>
      </c>
      <c r="E11" s="105">
        <f t="shared" si="0"/>
        <v>-9.8246347308781207E-2</v>
      </c>
      <c r="F11" s="95">
        <f>SUM(F4:F10)</f>
        <v>24593713.090025391</v>
      </c>
      <c r="G11" s="105">
        <f t="shared" si="1"/>
        <v>-6.3852179147429799E-2</v>
      </c>
    </row>
    <row r="12" spans="1:12" ht="11.25" customHeight="1" x14ac:dyDescent="0.2">
      <c r="A12" s="264" t="s">
        <v>119</v>
      </c>
      <c r="B12" s="264"/>
      <c r="C12" s="264"/>
      <c r="D12" s="264"/>
      <c r="E12" s="264"/>
      <c r="F12" s="264"/>
      <c r="G12" s="264"/>
    </row>
    <row r="13" spans="1:12" ht="11.25" customHeight="1" x14ac:dyDescent="0.3">
      <c r="A13" s="263" t="s">
        <v>121</v>
      </c>
      <c r="B13" s="83" t="s">
        <v>111</v>
      </c>
      <c r="C13" s="106">
        <f>SUM('AQ8'!C36:C43)</f>
        <v>721037.05999999994</v>
      </c>
      <c r="D13" s="107">
        <f>SUM('AQ8'!D36:D43)</f>
        <v>698799.69</v>
      </c>
      <c r="E13" s="108">
        <f>(C13-D13)/D13</f>
        <v>3.1822237929155346E-2</v>
      </c>
      <c r="F13" s="106">
        <f>SUM('AQ8'!F36:F43)</f>
        <v>667110.76</v>
      </c>
      <c r="G13" s="108">
        <f>(F13/D13)-1</f>
        <v>-4.5347658926408463E-2</v>
      </c>
      <c r="J13" s="109"/>
      <c r="K13" s="110"/>
      <c r="L13" s="111"/>
    </row>
    <row r="14" spans="1:12" ht="11.25" customHeight="1" x14ac:dyDescent="0.3">
      <c r="A14" s="263"/>
      <c r="B14" s="83" t="s">
        <v>112</v>
      </c>
      <c r="C14" s="106">
        <f>SUM('AQ8'!C44:C46)</f>
        <v>411810.02999999997</v>
      </c>
      <c r="D14" s="107">
        <f>SUM('AQ8'!D44:D46)</f>
        <v>243392.5</v>
      </c>
      <c r="E14" s="108">
        <f>(C14-D14)/D14</f>
        <v>0.69195858541245092</v>
      </c>
      <c r="F14" s="106">
        <f>SUM('AQ8'!F44:F46)</f>
        <v>413943.1</v>
      </c>
      <c r="G14" s="108">
        <f>(D14-F14)/F14</f>
        <v>-0.41201459814162861</v>
      </c>
      <c r="J14" s="109"/>
      <c r="K14" s="112"/>
      <c r="L14" s="111"/>
    </row>
    <row r="15" spans="1:12" ht="11.25" customHeight="1" x14ac:dyDescent="0.3">
      <c r="A15" s="263"/>
      <c r="B15" s="83" t="s">
        <v>114</v>
      </c>
      <c r="C15" s="106">
        <f>SUM('AQ8'!C47:C49)</f>
        <v>1906293.66</v>
      </c>
      <c r="D15" s="107">
        <f>SUM('AQ8'!D47:D49)</f>
        <v>1400656.1300000001</v>
      </c>
      <c r="E15" s="108">
        <f>(C15-D15)/D15</f>
        <v>0.36100047625536735</v>
      </c>
      <c r="F15" s="106">
        <f>SUM('AQ8'!F47:F49)</f>
        <v>2319026.11</v>
      </c>
      <c r="G15" s="108">
        <f>(D15-F15)/F15</f>
        <v>-0.3960153687101004</v>
      </c>
      <c r="J15" s="109"/>
      <c r="K15" s="112"/>
      <c r="L15" s="111"/>
    </row>
    <row r="16" spans="1:12" ht="11.25" customHeight="1" x14ac:dyDescent="0.3">
      <c r="A16" s="263"/>
      <c r="B16" s="83" t="s">
        <v>116</v>
      </c>
      <c r="C16" s="106">
        <f>SUM('AQ8'!C50:C51)</f>
        <v>0</v>
      </c>
      <c r="D16" s="107">
        <f>SUM('AQ8'!D50:D51)</f>
        <v>2196.6000000000004</v>
      </c>
      <c r="E16" s="108">
        <f>(C16-D16)/D16</f>
        <v>-1</v>
      </c>
      <c r="F16" s="106">
        <f>SUM('AQ8'!F50:F51)</f>
        <v>0</v>
      </c>
      <c r="G16" s="108"/>
      <c r="J16" s="109"/>
      <c r="K16" s="112"/>
      <c r="L16" s="111"/>
    </row>
    <row r="17" spans="1:12" ht="11.25" customHeight="1" x14ac:dyDescent="0.3">
      <c r="A17" s="263"/>
      <c r="B17" s="113" t="s">
        <v>122</v>
      </c>
      <c r="C17" s="113">
        <f>SUM(C13:C16)</f>
        <v>3039140.75</v>
      </c>
      <c r="D17" s="113">
        <f>SUM(D13:D16)</f>
        <v>2345044.9200000004</v>
      </c>
      <c r="E17" s="114">
        <f>(C17-D17)/D17</f>
        <v>0.29598402319730382</v>
      </c>
      <c r="F17" s="113">
        <f>SUM(F13:F16)</f>
        <v>3400079.9699999997</v>
      </c>
      <c r="G17" s="115">
        <f>(F17/D17)-1</f>
        <v>0.44989971876530155</v>
      </c>
      <c r="J17" s="109"/>
      <c r="K17" s="110"/>
      <c r="L17" s="111"/>
    </row>
    <row r="18" spans="1:12" ht="11.25" customHeight="1" x14ac:dyDescent="0.3">
      <c r="A18" s="266" t="s">
        <v>123</v>
      </c>
      <c r="B18" s="266"/>
      <c r="C18" s="266"/>
      <c r="D18" s="266"/>
      <c r="E18" s="266"/>
      <c r="F18" s="266"/>
      <c r="G18" s="266"/>
      <c r="J18" s="109"/>
      <c r="K18" s="110"/>
      <c r="L18" s="111"/>
    </row>
    <row r="19" spans="1:12" ht="11.25" customHeight="1" x14ac:dyDescent="0.3">
      <c r="A19" s="263" t="s">
        <v>125</v>
      </c>
      <c r="B19" s="83" t="s">
        <v>126</v>
      </c>
      <c r="C19" s="106">
        <f>'AQ8'!C54</f>
        <v>24149628.6476155</v>
      </c>
      <c r="D19" s="107">
        <f>'AQ8'!D54</f>
        <v>24680765.976799998</v>
      </c>
      <c r="E19" s="108">
        <f t="shared" ref="E19:E28" si="2">(C19-D19)/D19</f>
        <v>-2.1520293563164511E-2</v>
      </c>
      <c r="F19" s="106">
        <f>'AQ8'!F54</f>
        <v>24196236.698493201</v>
      </c>
      <c r="G19" s="108">
        <f t="shared" ref="G19:G28" si="3">(F19/D19)-1</f>
        <v>-1.9631857405165487E-2</v>
      </c>
      <c r="J19" s="109"/>
      <c r="K19" s="110"/>
      <c r="L19" s="111"/>
    </row>
    <row r="20" spans="1:12" ht="11.25" customHeight="1" x14ac:dyDescent="0.3">
      <c r="A20" s="263"/>
      <c r="B20" s="83" t="s">
        <v>127</v>
      </c>
      <c r="C20" s="106">
        <f>'AQ8'!C55</f>
        <v>93446.543999999994</v>
      </c>
      <c r="D20" s="107">
        <f>'AQ8'!D55</f>
        <v>122874.43837389701</v>
      </c>
      <c r="E20" s="108">
        <f t="shared" si="2"/>
        <v>-0.23949565722001759</v>
      </c>
      <c r="F20" s="106">
        <f>'AQ8'!F55</f>
        <v>86684.023936495301</v>
      </c>
      <c r="G20" s="108">
        <f t="shared" si="3"/>
        <v>-0.29453167734754715</v>
      </c>
      <c r="J20" s="109"/>
      <c r="K20" s="112"/>
      <c r="L20" s="111"/>
    </row>
    <row r="21" spans="1:12" ht="11.25" customHeight="1" x14ac:dyDescent="0.3">
      <c r="A21" s="263"/>
      <c r="B21" s="83" t="s">
        <v>128</v>
      </c>
      <c r="C21" s="106">
        <f>'AQ8'!C56</f>
        <v>364189.30900000001</v>
      </c>
      <c r="D21" s="107">
        <f>'AQ8'!D56</f>
        <v>382239.64216128201</v>
      </c>
      <c r="E21" s="108">
        <f t="shared" si="2"/>
        <v>-4.7222556664245345E-2</v>
      </c>
      <c r="F21" s="106">
        <f>'AQ8'!F56</f>
        <v>358423.869483141</v>
      </c>
      <c r="G21" s="108">
        <f t="shared" si="3"/>
        <v>-6.2305867971936268E-2</v>
      </c>
      <c r="J21" s="116"/>
      <c r="K21" s="112"/>
      <c r="L21" s="116"/>
    </row>
    <row r="22" spans="1:12" ht="11.25" customHeight="1" x14ac:dyDescent="0.3">
      <c r="A22" s="263"/>
      <c r="B22" s="113" t="s">
        <v>129</v>
      </c>
      <c r="C22" s="113">
        <f>SUM(C19:C21)</f>
        <v>24607264.5006155</v>
      </c>
      <c r="D22" s="113">
        <f>SUM(D19:D21)</f>
        <v>25185880.057335179</v>
      </c>
      <c r="E22" s="114">
        <f t="shared" si="2"/>
        <v>-2.2973807363589123E-2</v>
      </c>
      <c r="F22" s="113">
        <f>SUM(F19:F21)</f>
        <v>24641344.591912836</v>
      </c>
      <c r="G22" s="115">
        <f t="shared" si="3"/>
        <v>-2.1620664601860962E-2</v>
      </c>
      <c r="J22" s="109"/>
      <c r="K22" s="112"/>
      <c r="L22" s="111"/>
    </row>
    <row r="23" spans="1:12" ht="11.25" customHeight="1" x14ac:dyDescent="0.3">
      <c r="A23" s="82" t="s">
        <v>131</v>
      </c>
      <c r="B23" s="113" t="s">
        <v>132</v>
      </c>
      <c r="C23" s="113">
        <f>'AQ8'!C62</f>
        <v>6978735.5814285707</v>
      </c>
      <c r="D23" s="113">
        <f>'AQ8'!D62</f>
        <v>6283883.1807357175</v>
      </c>
      <c r="E23" s="114">
        <f t="shared" si="2"/>
        <v>0.11057691250897821</v>
      </c>
      <c r="F23" s="113">
        <f>'AQ8'!F62</f>
        <v>4724981.972219388</v>
      </c>
      <c r="G23" s="115">
        <f t="shared" si="3"/>
        <v>-0.24807927895531201</v>
      </c>
      <c r="J23" s="109"/>
      <c r="K23" s="110"/>
      <c r="L23" s="111"/>
    </row>
    <row r="24" spans="1:12" ht="11.25" customHeight="1" x14ac:dyDescent="0.3">
      <c r="A24" s="263" t="s">
        <v>134</v>
      </c>
      <c r="B24" s="83" t="s">
        <v>135</v>
      </c>
      <c r="C24" s="106">
        <f>'AQ8'!C63</f>
        <v>1726549.6248000001</v>
      </c>
      <c r="D24" s="107">
        <f>'AQ8'!D63</f>
        <v>1418285.0249999999</v>
      </c>
      <c r="E24" s="108">
        <f t="shared" si="2"/>
        <v>0.21735024650633974</v>
      </c>
      <c r="F24" s="106">
        <f>'AQ8'!F63</f>
        <v>1648472.7458754899</v>
      </c>
      <c r="G24" s="117">
        <f t="shared" si="3"/>
        <v>0.16230004323389791</v>
      </c>
      <c r="J24" s="116"/>
      <c r="K24" s="116"/>
      <c r="L24" s="116"/>
    </row>
    <row r="25" spans="1:12" ht="11.25" customHeight="1" x14ac:dyDescent="0.3">
      <c r="A25" s="263"/>
      <c r="B25" s="83" t="s">
        <v>136</v>
      </c>
      <c r="C25" s="106">
        <f>'AQ8'!C64</f>
        <v>32387.340700000001</v>
      </c>
      <c r="D25" s="107">
        <f>'AQ8'!D64</f>
        <v>26530.519593357199</v>
      </c>
      <c r="E25" s="117">
        <f t="shared" si="2"/>
        <v>0.22075787419215309</v>
      </c>
      <c r="F25" s="106">
        <f>'AQ8'!F64</f>
        <v>30844.9568903935</v>
      </c>
      <c r="G25" s="117">
        <f t="shared" si="3"/>
        <v>0.16262166603463601</v>
      </c>
      <c r="J25" s="109"/>
      <c r="K25" s="110"/>
      <c r="L25" s="111"/>
    </row>
    <row r="26" spans="1:12" ht="11.25" customHeight="1" x14ac:dyDescent="0.3">
      <c r="A26" s="263"/>
      <c r="B26" s="113" t="s">
        <v>137</v>
      </c>
      <c r="C26" s="113">
        <f>SUM(C24:C25)</f>
        <v>1758936.9655000002</v>
      </c>
      <c r="D26" s="113">
        <f>SUM(D24:D25)</f>
        <v>1444815.544593357</v>
      </c>
      <c r="E26" s="114">
        <f t="shared" si="2"/>
        <v>0.21741281929178893</v>
      </c>
      <c r="F26" s="113">
        <f>SUM(F24:F25)</f>
        <v>1679317.7027658834</v>
      </c>
      <c r="G26" s="115">
        <f t="shared" si="3"/>
        <v>0.16230594905353612</v>
      </c>
      <c r="J26" s="109"/>
      <c r="K26" s="110"/>
      <c r="L26" s="111"/>
    </row>
    <row r="27" spans="1:12" ht="11.25" customHeight="1" x14ac:dyDescent="0.3">
      <c r="A27" s="118" t="s">
        <v>138</v>
      </c>
      <c r="B27" s="118"/>
      <c r="C27" s="113">
        <f>C26+C23+C22</f>
        <v>33344937.04754407</v>
      </c>
      <c r="D27" s="113">
        <f>D26+D23+D22</f>
        <v>32914578.782664254</v>
      </c>
      <c r="E27" s="115">
        <f t="shared" si="2"/>
        <v>1.307500447511363E-2</v>
      </c>
      <c r="F27" s="113">
        <f>F26+F23+F22</f>
        <v>31045644.266898107</v>
      </c>
      <c r="G27" s="115">
        <f t="shared" si="3"/>
        <v>-5.6781359047817892E-2</v>
      </c>
      <c r="J27" s="109"/>
      <c r="K27" s="112"/>
      <c r="L27" s="111"/>
    </row>
    <row r="28" spans="1:12" ht="11.25" customHeight="1" x14ac:dyDescent="0.3">
      <c r="A28" s="118" t="s">
        <v>56</v>
      </c>
      <c r="B28" s="118"/>
      <c r="C28" s="113">
        <f>C27+C17+C11</f>
        <v>60074215.314472467</v>
      </c>
      <c r="D28" s="113">
        <f>D27+D17+D11</f>
        <v>61530809.237900943</v>
      </c>
      <c r="E28" s="115">
        <f t="shared" si="2"/>
        <v>-2.3672594940150116E-2</v>
      </c>
      <c r="F28" s="113">
        <f>F27+F17+F11</f>
        <v>59039437.326923504</v>
      </c>
      <c r="G28" s="115">
        <f t="shared" si="3"/>
        <v>-4.0489828458859844E-2</v>
      </c>
      <c r="J28" s="116"/>
      <c r="K28" s="116"/>
      <c r="L28" s="116"/>
    </row>
    <row r="29" spans="1:12" ht="11.25" customHeight="1" x14ac:dyDescent="0.3">
      <c r="A29" s="267" t="s">
        <v>65</v>
      </c>
      <c r="B29" s="267"/>
      <c r="C29" s="267"/>
      <c r="D29" s="267"/>
      <c r="E29" s="267"/>
      <c r="F29" s="267"/>
      <c r="G29" s="267"/>
      <c r="J29" s="109"/>
      <c r="K29" s="110"/>
      <c r="L29" s="111"/>
    </row>
  </sheetData>
  <mergeCells count="10">
    <mergeCell ref="A1:G1"/>
    <mergeCell ref="A2:B2"/>
    <mergeCell ref="A3:G3"/>
    <mergeCell ref="A4:A11"/>
    <mergeCell ref="A12:G12"/>
    <mergeCell ref="A13:A17"/>
    <mergeCell ref="A18:G18"/>
    <mergeCell ref="A19:A22"/>
    <mergeCell ref="A24:A26"/>
    <mergeCell ref="A29:G29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Índex de taules i gràfics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Q11</vt:lpstr>
      <vt:lpstr>Q10</vt:lpstr>
      <vt:lpstr>Q12</vt:lpstr>
      <vt:lpstr>Q13</vt:lpstr>
      <vt:lpstr>Q14</vt:lpstr>
      <vt:lpstr>AG1 </vt:lpstr>
      <vt:lpstr>AQ1</vt:lpstr>
      <vt:lpstr>AQ2</vt:lpstr>
      <vt:lpstr>AG2 </vt:lpstr>
      <vt:lpstr>AQ3</vt:lpstr>
      <vt:lpstr>AG3</vt:lpstr>
      <vt:lpstr>AQ4</vt:lpstr>
      <vt:lpstr>AQ5</vt:lpstr>
      <vt:lpstr>AQ6</vt:lpstr>
      <vt:lpstr>AQ7</vt:lpstr>
      <vt:lpstr>AQ8</vt:lpstr>
      <vt:lpstr>AQ9</vt:lpstr>
      <vt:lpstr>AQ11</vt:lpstr>
      <vt:lpstr>AQ10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DESCO</dc:creator>
  <dc:description/>
  <cp:lastModifiedBy>Maria Lourdes Calero Martínez</cp:lastModifiedBy>
  <cp:revision>2</cp:revision>
  <cp:lastPrinted>2019-07-08T09:04:05Z</cp:lastPrinted>
  <dcterms:created xsi:type="dcterms:W3CDTF">2018-05-16T08:54:59Z</dcterms:created>
  <dcterms:modified xsi:type="dcterms:W3CDTF">2021-11-04T13:37:37Z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Status">
    <vt:lpwstr>Final</vt:lpwstr>
  </property>
</Properties>
</file>